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5265" activeTab="0"/>
  </bookViews>
  <sheets>
    <sheet name="DULUX" sheetId="1" r:id="rId1"/>
  </sheets>
  <definedNames>
    <definedName name="_xlnm.Print_Area" localSheetId="0">'DULUX'!$A$1:$T$76</definedName>
  </definedNames>
  <calcPr fullCalcOnLoad="1"/>
</workbook>
</file>

<file path=xl/sharedStrings.xml><?xml version="1.0" encoding="utf-8"?>
<sst xmlns="http://schemas.openxmlformats.org/spreadsheetml/2006/main" count="346" uniqueCount="110">
  <si>
    <t>Athletics Waverley - 1998 Winter Season Results</t>
  </si>
  <si>
    <t>Athletics Waverley - Dulux Cross Country Points</t>
  </si>
  <si>
    <t>Brimbank CC Relays</t>
  </si>
  <si>
    <t>Ballarat Road 10K</t>
  </si>
  <si>
    <t>Brimbank CC 16K</t>
  </si>
  <si>
    <t>Bendigo Coliban Road Relay</t>
  </si>
  <si>
    <t>A. Park Road 15K</t>
  </si>
  <si>
    <t>Sandown Road Relays</t>
  </si>
  <si>
    <t>Bundoora CC 12K/8K</t>
  </si>
  <si>
    <t>Bendigo CC                          8K</t>
  </si>
  <si>
    <t>Burnley    1/2 Mara</t>
  </si>
  <si>
    <t>No. Races out of 9</t>
  </si>
  <si>
    <t>Brimbank CC 16K/4K</t>
  </si>
  <si>
    <t>Bendigo Coliban Relay</t>
  </si>
  <si>
    <t>A. Park Road 15K/10K</t>
  </si>
  <si>
    <t>Bundoora CC    12K/8K</t>
  </si>
  <si>
    <t>Bendigo CC                          8K/6K</t>
  </si>
  <si>
    <t>Total</t>
  </si>
  <si>
    <t>18.4.98</t>
  </si>
  <si>
    <t>2.5.98</t>
  </si>
  <si>
    <t>16.5.98</t>
  </si>
  <si>
    <t>30.5.98</t>
  </si>
  <si>
    <t>28.6.98</t>
  </si>
  <si>
    <t>11.7.98</t>
  </si>
  <si>
    <t>1.8.98</t>
  </si>
  <si>
    <t>15.8.98</t>
  </si>
  <si>
    <t>13.9.98</t>
  </si>
  <si>
    <t>Time</t>
  </si>
  <si>
    <t>Place</t>
  </si>
  <si>
    <t>Distance</t>
  </si>
  <si>
    <t>Men</t>
  </si>
  <si>
    <t>James Atkinson</t>
  </si>
  <si>
    <t>Mal Grimmett</t>
  </si>
  <si>
    <t>DNF</t>
  </si>
  <si>
    <t>Ian Franzke</t>
  </si>
  <si>
    <t>Nigel Aylott</t>
  </si>
  <si>
    <t>Paul D'arcy</t>
  </si>
  <si>
    <t>Andrew Stolz (Inv)</t>
  </si>
  <si>
    <t>Michael Harvey</t>
  </si>
  <si>
    <t>John Nolan</t>
  </si>
  <si>
    <t>Andrew Moore</t>
  </si>
  <si>
    <t>Ian Speed</t>
  </si>
  <si>
    <t>Clyde Riddoch</t>
  </si>
  <si>
    <t>John Carter</t>
  </si>
  <si>
    <t>George Morgan</t>
  </si>
  <si>
    <t>Late</t>
  </si>
  <si>
    <t>Tony Corell</t>
  </si>
  <si>
    <t>Steve  (Inv)</t>
  </si>
  <si>
    <t>Steve Fletcher</t>
  </si>
  <si>
    <t>James McEniry</t>
  </si>
  <si>
    <t>Martin Duffy</t>
  </si>
  <si>
    <t>Andrew Papas</t>
  </si>
  <si>
    <t>Kevin McCarthy</t>
  </si>
  <si>
    <t>Craig Couper</t>
  </si>
  <si>
    <t>Les King</t>
  </si>
  <si>
    <t>Bruce Ballard</t>
  </si>
  <si>
    <t>Brendan Paynter</t>
  </si>
  <si>
    <t>Alan Morton</t>
  </si>
  <si>
    <t>Rob Richards</t>
  </si>
  <si>
    <t>Peter Couper</t>
  </si>
  <si>
    <t>Sanjay Sathananthan</t>
  </si>
  <si>
    <t>No. Waverley Runners</t>
  </si>
  <si>
    <t>Total Field</t>
  </si>
  <si>
    <t>Brimbank CC 4K</t>
  </si>
  <si>
    <t>Bundoora CC 6K</t>
  </si>
  <si>
    <t>Ballarat CC                          6K</t>
  </si>
  <si>
    <t>Women</t>
  </si>
  <si>
    <t>Susan Michelsson</t>
  </si>
  <si>
    <t>Alison Correll</t>
  </si>
  <si>
    <t>4 U20</t>
  </si>
  <si>
    <t>3 U20</t>
  </si>
  <si>
    <t>Zsanelle McGrath</t>
  </si>
  <si>
    <t>Caitlin Harrison</t>
  </si>
  <si>
    <t>Tracey Lindup</t>
  </si>
  <si>
    <t>7 U20</t>
  </si>
  <si>
    <t>Julianne Davies</t>
  </si>
  <si>
    <t>Julia Hamilton</t>
  </si>
  <si>
    <t>F. Bend Road 15K/10K</t>
  </si>
  <si>
    <t>Ballarat CC                          8K/6K</t>
  </si>
  <si>
    <t>David Ward    1/2 Mara</t>
  </si>
  <si>
    <t>Overall 1998</t>
  </si>
  <si>
    <t>Lowest</t>
  </si>
  <si>
    <t>TEAM RESULTS</t>
  </si>
  <si>
    <t>Points</t>
  </si>
  <si>
    <t>Division 2</t>
  </si>
  <si>
    <t xml:space="preserve"> =3</t>
  </si>
  <si>
    <t>Division 4</t>
  </si>
  <si>
    <t>U20</t>
  </si>
  <si>
    <t>Athletics Waverley - 1998 Dulux Cross Country Points</t>
  </si>
  <si>
    <t>Best 8 of 9</t>
  </si>
  <si>
    <t/>
  </si>
  <si>
    <t>The Dulux Formula</t>
  </si>
  <si>
    <t>Dulux 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</si>
  <si>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</si>
  <si>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</si>
  <si>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</si>
  <si>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</si>
  <si>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</si>
  <si>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</si>
  <si>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</si>
  <si>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>The Coliban relay is allocated the average of your best 3 other races.</t>
  </si>
  <si>
    <t>DNS</t>
  </si>
  <si>
    <t>John Nolan (2)</t>
  </si>
  <si>
    <t>Bruce Ballard (Inv)</t>
  </si>
  <si>
    <t>Madeline Smith</t>
  </si>
  <si>
    <t>Jenny Davies</t>
  </si>
  <si>
    <t>10 U20</t>
  </si>
  <si>
    <t>2 U20</t>
  </si>
  <si>
    <t>Chris Linden (Inv)</t>
  </si>
  <si>
    <t>You are allowed to drop your worst race, ie. the best 8 out of 9 count towards this prestigious award.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</si>
</sst>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0;;"/>
    <numFmt numFmtId="166" formatCode="0.0&quot;K&quot;"/>
    <numFmt numFmtId="167" formatCode="mmmmm\-yy"/>
    <numFmt numFmtId="168" formatCode="yy"/>
    <numFmt numFmtId="169" formatCode="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u val="single"/>
      <sz val="36"/>
      <name val="Arial"/>
      <family val="2"/>
    </font>
    <font>
      <b/>
      <u val="single"/>
      <sz val="2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Continuous"/>
    </xf>
    <xf numFmtId="2" fontId="11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6" fillId="0" borderId="2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horizontal="right" wrapText="1"/>
    </xf>
    <xf numFmtId="165" fontId="0" fillId="0" borderId="14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2" fontId="0" fillId="0" borderId="0" xfId="0" applyNumberForma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66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66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1" fontId="0" fillId="0" borderId="35" xfId="0" applyNumberFormat="1" applyBorder="1" applyAlignment="1">
      <alignment horizontal="center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0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74" sqref="A74:T75"/>
    </sheetView>
  </sheetViews>
  <sheetFormatPr defaultColWidth="9.140625" defaultRowHeight="12.75"/>
  <cols>
    <col min="1" max="1" width="20.00390625" style="0" customWidth="1"/>
    <col min="2" max="2" width="9.8515625" style="5" customWidth="1"/>
    <col min="3" max="3" width="9.8515625" style="4" customWidth="1"/>
    <col min="4" max="4" width="9.140625" style="5" customWidth="1"/>
    <col min="5" max="5" width="9.140625" style="56" customWidth="1"/>
    <col min="6" max="6" width="10.28125" style="8" customWidth="1"/>
    <col min="7" max="7" width="9.140625" style="56" customWidth="1"/>
    <col min="8" max="8" width="9.8515625" style="8" customWidth="1"/>
    <col min="9" max="9" width="9.140625" style="56" customWidth="1"/>
    <col min="10" max="10" width="9.8515625" style="8" customWidth="1"/>
    <col min="11" max="11" width="9.140625" style="56" customWidth="1"/>
    <col min="12" max="13" width="10.140625" style="56" customWidth="1"/>
    <col min="14" max="14" width="10.421875" style="8" customWidth="1"/>
    <col min="15" max="15" width="9.140625" style="56" customWidth="1"/>
    <col min="16" max="16" width="9.28125" style="8" customWidth="1"/>
    <col min="17" max="17" width="9.140625" style="56" customWidth="1"/>
    <col min="18" max="18" width="9.140625" style="8" customWidth="1"/>
    <col min="19" max="19" width="9.140625" style="56" customWidth="1"/>
    <col min="20" max="20" width="12.57421875" style="11" customWidth="1"/>
    <col min="21" max="27" width="9.140625" style="11" customWidth="1"/>
    <col min="29" max="29" width="18.28125" style="0" customWidth="1"/>
    <col min="30" max="30" width="10.140625" style="0" customWidth="1"/>
    <col min="32" max="32" width="10.140625" style="0" customWidth="1"/>
    <col min="33" max="33" width="10.140625" style="3" bestFit="1" customWidth="1"/>
    <col min="34" max="35" width="10.140625" style="0" customWidth="1"/>
    <col min="40" max="40" width="12.57421875" style="0" customWidth="1"/>
    <col min="41" max="41" width="6.8515625" style="0" customWidth="1"/>
    <col min="42" max="42" width="18.28125" style="0" customWidth="1"/>
    <col min="43" max="43" width="9.8515625" style="0" customWidth="1"/>
    <col min="45" max="45" width="10.28125" style="0" customWidth="1"/>
    <col min="47" max="47" width="9.57421875" style="0" customWidth="1"/>
    <col min="48" max="48" width="10.28125" style="0" customWidth="1"/>
    <col min="49" max="49" width="10.00390625" style="0" customWidth="1"/>
    <col min="52" max="52" width="11.28125" style="0" customWidth="1"/>
  </cols>
  <sheetData>
    <row r="1" spans="1:31" ht="45">
      <c r="A1" s="82" t="s">
        <v>0</v>
      </c>
      <c r="AB1" s="11"/>
      <c r="AC1" s="84" t="s">
        <v>1</v>
      </c>
      <c r="AD1" s="3"/>
      <c r="AE1" s="3"/>
    </row>
    <row r="2" spans="28:31" ht="21" customHeight="1">
      <c r="AB2" s="11"/>
      <c r="AD2" s="3"/>
      <c r="AE2" s="3"/>
    </row>
    <row r="3" spans="1:54" s="2" customFormat="1" ht="39.75" customHeight="1">
      <c r="A3" s="47"/>
      <c r="B3" s="49" t="s">
        <v>2</v>
      </c>
      <c r="C3" s="50"/>
      <c r="D3" s="49" t="s">
        <v>3</v>
      </c>
      <c r="E3" s="50"/>
      <c r="F3" s="49" t="s">
        <v>4</v>
      </c>
      <c r="G3" s="92"/>
      <c r="H3" s="81" t="s">
        <v>5</v>
      </c>
      <c r="I3" s="92"/>
      <c r="J3" s="49" t="s">
        <v>6</v>
      </c>
      <c r="K3" s="92"/>
      <c r="L3" s="49" t="s">
        <v>7</v>
      </c>
      <c r="M3" s="92"/>
      <c r="N3" s="49" t="s">
        <v>8</v>
      </c>
      <c r="O3" s="50"/>
      <c r="P3" s="49" t="s">
        <v>9</v>
      </c>
      <c r="Q3" s="50"/>
      <c r="R3" s="51" t="s">
        <v>10</v>
      </c>
      <c r="S3" s="50"/>
      <c r="T3" s="69" t="s">
        <v>11</v>
      </c>
      <c r="U3" s="57"/>
      <c r="V3" s="57"/>
      <c r="W3" s="57"/>
      <c r="X3" s="57"/>
      <c r="Y3" s="57"/>
      <c r="Z3" s="57"/>
      <c r="AA3" s="57"/>
      <c r="AB3" s="85"/>
      <c r="AC3" s="47">
        <v>1998</v>
      </c>
      <c r="AD3" s="49" t="str">
        <f>B3</f>
        <v>Brimbank CC Relays</v>
      </c>
      <c r="AE3" s="49" t="str">
        <f>D3</f>
        <v>Ballarat Road 10K</v>
      </c>
      <c r="AF3" s="49" t="s">
        <v>12</v>
      </c>
      <c r="AG3" s="81" t="s">
        <v>13</v>
      </c>
      <c r="AH3" s="49" t="s">
        <v>14</v>
      </c>
      <c r="AI3" s="49" t="s">
        <v>7</v>
      </c>
      <c r="AJ3" s="81" t="s">
        <v>15</v>
      </c>
      <c r="AK3" s="49" t="s">
        <v>16</v>
      </c>
      <c r="AL3" s="7" t="s">
        <v>10</v>
      </c>
      <c r="AM3" s="7" t="s">
        <v>17</v>
      </c>
      <c r="AO3"/>
      <c r="AP3"/>
      <c r="AQ3"/>
      <c r="AR3"/>
      <c r="AS3"/>
      <c r="AT3"/>
      <c r="AU3"/>
      <c r="AV3"/>
      <c r="AW3"/>
      <c r="AX3"/>
      <c r="AY3"/>
      <c r="AZ3"/>
      <c r="BB3"/>
    </row>
    <row r="4" spans="1:54" s="4" customFormat="1" ht="12.75">
      <c r="A4" s="18"/>
      <c r="B4" s="8" t="s">
        <v>18</v>
      </c>
      <c r="C4" s="9"/>
      <c r="D4" s="8" t="s">
        <v>19</v>
      </c>
      <c r="E4" s="9"/>
      <c r="F4" s="8" t="s">
        <v>20</v>
      </c>
      <c r="G4" s="9"/>
      <c r="H4" s="8" t="s">
        <v>21</v>
      </c>
      <c r="I4" s="9"/>
      <c r="J4" s="8" t="s">
        <v>22</v>
      </c>
      <c r="K4" s="9"/>
      <c r="L4" s="8" t="s">
        <v>23</v>
      </c>
      <c r="M4" s="9"/>
      <c r="N4" s="8" t="s">
        <v>24</v>
      </c>
      <c r="O4" s="9"/>
      <c r="P4" s="8" t="s">
        <v>25</v>
      </c>
      <c r="Q4" s="9"/>
      <c r="R4" s="8" t="s">
        <v>26</v>
      </c>
      <c r="S4" s="9"/>
      <c r="T4" s="70"/>
      <c r="U4" s="56"/>
      <c r="V4" s="56"/>
      <c r="W4" s="56"/>
      <c r="X4" s="56"/>
      <c r="Y4" s="56"/>
      <c r="Z4" s="56"/>
      <c r="AA4" s="56"/>
      <c r="AB4" s="9"/>
      <c r="AC4" s="18"/>
      <c r="AD4" s="8" t="str">
        <f>B4</f>
        <v>18.4.98</v>
      </c>
      <c r="AE4" s="8" t="str">
        <f>D4</f>
        <v>2.5.98</v>
      </c>
      <c r="AF4" s="8" t="str">
        <f>F4</f>
        <v>16.5.98</v>
      </c>
      <c r="AG4" s="8" t="str">
        <f>H4</f>
        <v>30.5.98</v>
      </c>
      <c r="AH4" s="8" t="str">
        <f>J4</f>
        <v>28.6.98</v>
      </c>
      <c r="AI4" s="8" t="str">
        <f>L4</f>
        <v>11.7.98</v>
      </c>
      <c r="AJ4" s="8" t="s">
        <v>24</v>
      </c>
      <c r="AK4" s="8" t="s">
        <v>25</v>
      </c>
      <c r="AL4" s="9" t="s">
        <v>26</v>
      </c>
      <c r="AM4" s="9"/>
      <c r="AO4"/>
      <c r="AP4"/>
      <c r="AQ4"/>
      <c r="AR4"/>
      <c r="AS4"/>
      <c r="AT4"/>
      <c r="AU4"/>
      <c r="AV4"/>
      <c r="AW4"/>
      <c r="AX4"/>
      <c r="AY4"/>
      <c r="AZ4"/>
      <c r="BB4"/>
    </row>
    <row r="5" spans="1:54" s="4" customFormat="1" ht="12.75">
      <c r="A5" s="37"/>
      <c r="B5" s="34" t="s">
        <v>27</v>
      </c>
      <c r="C5" s="38" t="s">
        <v>28</v>
      </c>
      <c r="D5" s="34" t="s">
        <v>27</v>
      </c>
      <c r="E5" s="38" t="s">
        <v>28</v>
      </c>
      <c r="F5" s="34" t="s">
        <v>27</v>
      </c>
      <c r="G5" s="38" t="s">
        <v>28</v>
      </c>
      <c r="H5" s="34" t="s">
        <v>27</v>
      </c>
      <c r="I5" s="38" t="s">
        <v>29</v>
      </c>
      <c r="J5" s="34" t="s">
        <v>27</v>
      </c>
      <c r="K5" s="38" t="s">
        <v>28</v>
      </c>
      <c r="L5" s="34" t="s">
        <v>27</v>
      </c>
      <c r="M5" s="38" t="s">
        <v>28</v>
      </c>
      <c r="N5" s="34" t="s">
        <v>27</v>
      </c>
      <c r="O5" s="38" t="s">
        <v>28</v>
      </c>
      <c r="P5" s="34" t="s">
        <v>27</v>
      </c>
      <c r="Q5" s="38" t="s">
        <v>28</v>
      </c>
      <c r="R5" s="34" t="s">
        <v>27</v>
      </c>
      <c r="S5" s="38" t="s">
        <v>28</v>
      </c>
      <c r="T5" s="71"/>
      <c r="U5" s="56"/>
      <c r="V5" s="56"/>
      <c r="W5" s="56"/>
      <c r="X5" s="56"/>
      <c r="Y5" s="56"/>
      <c r="Z5" s="56"/>
      <c r="AA5" s="56"/>
      <c r="AB5" s="9"/>
      <c r="AC5" s="18"/>
      <c r="AD5" s="8"/>
      <c r="AE5" s="8"/>
      <c r="AF5" s="8"/>
      <c r="AG5" s="8"/>
      <c r="AH5" s="8"/>
      <c r="AI5" s="8"/>
      <c r="AJ5" s="8"/>
      <c r="AK5" s="8"/>
      <c r="AL5" s="9"/>
      <c r="AM5" s="9"/>
      <c r="AO5"/>
      <c r="AP5"/>
      <c r="AQ5"/>
      <c r="AR5"/>
      <c r="AS5"/>
      <c r="AT5"/>
      <c r="AU5"/>
      <c r="AV5"/>
      <c r="AW5"/>
      <c r="AX5"/>
      <c r="AY5"/>
      <c r="AZ5"/>
      <c r="BB5"/>
    </row>
    <row r="6" spans="1:39" ht="12.75">
      <c r="A6" s="19" t="s">
        <v>30</v>
      </c>
      <c r="B6" s="34"/>
      <c r="C6" s="38"/>
      <c r="D6" s="34"/>
      <c r="E6" s="38"/>
      <c r="F6" s="34"/>
      <c r="G6" s="38"/>
      <c r="H6" s="34"/>
      <c r="I6" s="38"/>
      <c r="J6" s="34"/>
      <c r="K6" s="38"/>
      <c r="L6" s="34"/>
      <c r="M6" s="38"/>
      <c r="N6" s="34"/>
      <c r="O6" s="38"/>
      <c r="P6" s="34"/>
      <c r="Q6" s="38"/>
      <c r="R6" s="93"/>
      <c r="S6" s="94"/>
      <c r="T6" s="71"/>
      <c r="AB6" s="12"/>
      <c r="AC6" s="19"/>
      <c r="AD6" s="16"/>
      <c r="AE6" s="16"/>
      <c r="AF6" s="16"/>
      <c r="AG6" s="16"/>
      <c r="AH6" s="16"/>
      <c r="AI6" s="16"/>
      <c r="AJ6" s="16"/>
      <c r="AK6" s="16"/>
      <c r="AL6" s="17"/>
      <c r="AM6" s="17"/>
    </row>
    <row r="7" spans="1:39" ht="12.75">
      <c r="A7" s="99" t="s">
        <v>31</v>
      </c>
      <c r="B7" s="100">
        <v>20.31</v>
      </c>
      <c r="C7" s="101">
        <v>47</v>
      </c>
      <c r="D7" s="100">
        <v>32.46</v>
      </c>
      <c r="E7" s="101">
        <v>65</v>
      </c>
      <c r="F7" s="100">
        <v>58.37</v>
      </c>
      <c r="G7" s="101">
        <v>46</v>
      </c>
      <c r="H7" s="100">
        <v>30.29</v>
      </c>
      <c r="I7" s="102">
        <v>7.9</v>
      </c>
      <c r="J7" s="100">
        <v>49.37</v>
      </c>
      <c r="K7" s="101">
        <v>34</v>
      </c>
      <c r="L7" s="100">
        <v>19.48</v>
      </c>
      <c r="M7" s="101">
        <v>55</v>
      </c>
      <c r="N7" s="100">
        <v>40.52</v>
      </c>
      <c r="O7" s="101">
        <v>29</v>
      </c>
      <c r="P7" s="100"/>
      <c r="Q7" s="101"/>
      <c r="R7" s="100">
        <v>70.34</v>
      </c>
      <c r="S7" s="101">
        <v>13</v>
      </c>
      <c r="T7" s="103">
        <f aca="true" t="shared" si="0" ref="T7:T20">COUNT(B7:S7)/2</f>
        <v>8</v>
      </c>
      <c r="AB7" s="12"/>
      <c r="AC7" s="20" t="str">
        <f aca="true" t="shared" si="1" ref="AC7:AC38">A7</f>
        <v>James Atkinson</v>
      </c>
      <c r="AD7" s="10">
        <f aca="true" t="shared" si="2" ref="AD7:AD38">IF(ISBLANK(C7),"",ROUND((C$45-C7+1)/C$45*100,2))</f>
        <v>87.01</v>
      </c>
      <c r="AE7" s="10">
        <f aca="true" t="shared" si="3" ref="AE7:AE38">IF(ISBLANK(E7),"",ROUND((E$45-E7+1)/E$45*100,2))</f>
        <v>80.95</v>
      </c>
      <c r="AF7" s="10">
        <f aca="true" t="shared" si="4" ref="AF7:AF38">IF(ISBLANK(G7),"",ROUND((G$45-G7+1)/G$45*100,2))</f>
        <v>81.33</v>
      </c>
      <c r="AG7" s="3">
        <f>AVERAGE(AJ7,AH7,AI7)</f>
        <v>88.10666666666668</v>
      </c>
      <c r="AH7" s="10">
        <f aca="true" t="shared" si="5" ref="AH7:AH14">IF(ISBLANK(K7),"",ROUND((K$45-K7+1)/K$45*100,2))</f>
        <v>87.5</v>
      </c>
      <c r="AI7" s="10">
        <f aca="true" t="shared" si="6" ref="AI7:AI13">IF(ISBLANK(M7),"",ROUND((M$45-M7+1)/M$45*100,2))</f>
        <v>87.59</v>
      </c>
      <c r="AJ7" s="10">
        <f aca="true" t="shared" si="7" ref="AJ7:AJ14">IF(ISBLANK(O7),"",ROUND((O$45-O7+1)/O$45*100,2))</f>
        <v>89.23</v>
      </c>
      <c r="AK7" s="10">
        <f aca="true" t="shared" si="8" ref="AK7:AK24">IF(ISBLANK(Q7),"",ROUND((Q$45-Q7+1)/Q$45*100,2))</f>
      </c>
      <c r="AL7" s="27">
        <f aca="true" t="shared" si="9" ref="AL7:AL38">IF(ISBLANK(S7),"",ROUND((S$45-S7+1)/S$45*100,2))</f>
        <v>94.89</v>
      </c>
      <c r="AM7" s="27">
        <f aca="true" t="shared" si="10" ref="AM7:AM23">SUM(AD7:AL7)</f>
        <v>696.6066666666667</v>
      </c>
    </row>
    <row r="8" spans="1:39" ht="12.75">
      <c r="A8" s="104" t="s">
        <v>32</v>
      </c>
      <c r="B8" s="105"/>
      <c r="C8" s="106"/>
      <c r="D8" s="105" t="s">
        <v>33</v>
      </c>
      <c r="E8" s="106"/>
      <c r="F8" s="105">
        <v>58.57</v>
      </c>
      <c r="G8" s="106">
        <v>49</v>
      </c>
      <c r="H8" s="105"/>
      <c r="I8" s="107"/>
      <c r="J8" s="105" t="s">
        <v>33</v>
      </c>
      <c r="K8" s="106"/>
      <c r="L8" s="105"/>
      <c r="M8" s="106"/>
      <c r="N8" s="105">
        <v>43.32</v>
      </c>
      <c r="O8" s="106">
        <v>69</v>
      </c>
      <c r="P8" s="105"/>
      <c r="Q8" s="106"/>
      <c r="R8" s="105"/>
      <c r="S8" s="106"/>
      <c r="T8" s="108">
        <f t="shared" si="0"/>
        <v>2</v>
      </c>
      <c r="AB8" s="12"/>
      <c r="AC8" s="20" t="str">
        <f t="shared" si="1"/>
        <v>Mal Grimmett</v>
      </c>
      <c r="AD8" s="10">
        <f t="shared" si="2"/>
      </c>
      <c r="AE8" s="10">
        <f t="shared" si="3"/>
      </c>
      <c r="AF8" s="10">
        <f t="shared" si="4"/>
        <v>80.08</v>
      </c>
      <c r="AH8" s="10">
        <f t="shared" si="5"/>
      </c>
      <c r="AI8" s="10">
        <f t="shared" si="6"/>
      </c>
      <c r="AJ8" s="10">
        <f t="shared" si="7"/>
        <v>73.85</v>
      </c>
      <c r="AK8" s="10">
        <f t="shared" si="8"/>
      </c>
      <c r="AL8" s="27">
        <f t="shared" si="9"/>
      </c>
      <c r="AM8" s="27">
        <f t="shared" si="10"/>
        <v>153.93</v>
      </c>
    </row>
    <row r="9" spans="1:39" ht="12.75">
      <c r="A9" s="104" t="s">
        <v>34</v>
      </c>
      <c r="B9" s="105"/>
      <c r="C9" s="106"/>
      <c r="D9" s="105">
        <v>35.09</v>
      </c>
      <c r="E9" s="106">
        <v>133</v>
      </c>
      <c r="F9" s="105"/>
      <c r="G9" s="106"/>
      <c r="H9" s="105">
        <v>34.14</v>
      </c>
      <c r="I9" s="107">
        <v>9.3</v>
      </c>
      <c r="J9" s="105">
        <v>51.24</v>
      </c>
      <c r="K9" s="106">
        <v>65</v>
      </c>
      <c r="L9" s="105"/>
      <c r="M9" s="106"/>
      <c r="N9" s="105"/>
      <c r="O9" s="106"/>
      <c r="P9" s="105"/>
      <c r="Q9" s="106"/>
      <c r="R9" s="105"/>
      <c r="S9" s="106"/>
      <c r="T9" s="108">
        <f t="shared" si="0"/>
        <v>3</v>
      </c>
      <c r="AB9" s="12"/>
      <c r="AC9" s="20" t="str">
        <f t="shared" si="1"/>
        <v>Ian Franzke</v>
      </c>
      <c r="AD9" s="10">
        <f t="shared" si="2"/>
      </c>
      <c r="AE9" s="10">
        <f t="shared" si="3"/>
        <v>60.71</v>
      </c>
      <c r="AF9" s="10">
        <f t="shared" si="4"/>
      </c>
      <c r="AG9" s="3">
        <f>AVERAGE(AH9,AE9,AF9)</f>
        <v>68.235</v>
      </c>
      <c r="AH9" s="10">
        <f t="shared" si="5"/>
        <v>75.76</v>
      </c>
      <c r="AI9" s="10">
        <f t="shared" si="6"/>
      </c>
      <c r="AJ9" s="10">
        <f t="shared" si="7"/>
      </c>
      <c r="AK9" s="10">
        <f t="shared" si="8"/>
      </c>
      <c r="AL9" s="27">
        <f t="shared" si="9"/>
      </c>
      <c r="AM9" s="27">
        <f t="shared" si="10"/>
        <v>204.70499999999998</v>
      </c>
    </row>
    <row r="10" spans="1:39" ht="12.75">
      <c r="A10" s="104" t="s">
        <v>35</v>
      </c>
      <c r="B10" s="105">
        <v>21.36</v>
      </c>
      <c r="C10" s="106">
        <v>103</v>
      </c>
      <c r="D10" s="105">
        <v>34.19</v>
      </c>
      <c r="E10" s="106">
        <v>105</v>
      </c>
      <c r="F10" s="105">
        <v>61.28</v>
      </c>
      <c r="G10" s="106">
        <v>68</v>
      </c>
      <c r="H10" s="105">
        <v>32.3</v>
      </c>
      <c r="I10" s="107">
        <v>8.3</v>
      </c>
      <c r="J10" s="105">
        <v>55.16</v>
      </c>
      <c r="K10" s="106">
        <v>121</v>
      </c>
      <c r="L10" s="105"/>
      <c r="M10" s="106"/>
      <c r="N10" s="105"/>
      <c r="O10" s="106"/>
      <c r="P10" s="105"/>
      <c r="Q10" s="106"/>
      <c r="R10" s="105"/>
      <c r="S10" s="106"/>
      <c r="T10" s="108">
        <f t="shared" si="0"/>
        <v>5</v>
      </c>
      <c r="AB10" s="12"/>
      <c r="AC10" s="20" t="str">
        <f t="shared" si="1"/>
        <v>Nigel Aylott</v>
      </c>
      <c r="AD10" s="10">
        <f t="shared" si="2"/>
        <v>71.19</v>
      </c>
      <c r="AE10" s="10">
        <f t="shared" si="3"/>
        <v>69.05</v>
      </c>
      <c r="AF10" s="10">
        <f t="shared" si="4"/>
        <v>72.2</v>
      </c>
      <c r="AG10" s="3">
        <f>AVERAGE(AD10,AE10,AF10)</f>
        <v>70.81333333333333</v>
      </c>
      <c r="AH10" s="10">
        <f t="shared" si="5"/>
        <v>54.55</v>
      </c>
      <c r="AI10" s="10">
        <f t="shared" si="6"/>
      </c>
      <c r="AJ10" s="10">
        <f t="shared" si="7"/>
      </c>
      <c r="AK10" s="10">
        <f t="shared" si="8"/>
      </c>
      <c r="AL10" s="27">
        <f t="shared" si="9"/>
      </c>
      <c r="AM10" s="27">
        <f t="shared" si="10"/>
        <v>337.80333333333334</v>
      </c>
    </row>
    <row r="11" spans="1:39" ht="12.75">
      <c r="A11" s="104" t="s">
        <v>36</v>
      </c>
      <c r="B11" s="105"/>
      <c r="C11" s="106"/>
      <c r="D11" s="105"/>
      <c r="E11" s="106"/>
      <c r="F11" s="105"/>
      <c r="G11" s="106"/>
      <c r="H11" s="105"/>
      <c r="I11" s="107"/>
      <c r="J11" s="105">
        <v>55.42</v>
      </c>
      <c r="K11" s="106">
        <v>124</v>
      </c>
      <c r="L11" s="105">
        <v>21.59</v>
      </c>
      <c r="M11" s="106">
        <v>212</v>
      </c>
      <c r="N11" s="105"/>
      <c r="O11" s="106"/>
      <c r="P11" s="105"/>
      <c r="Q11" s="106"/>
      <c r="R11" s="105">
        <v>85.42</v>
      </c>
      <c r="S11" s="106">
        <v>140</v>
      </c>
      <c r="T11" s="108">
        <f t="shared" si="0"/>
        <v>3</v>
      </c>
      <c r="AB11" s="12"/>
      <c r="AC11" s="20" t="str">
        <f t="shared" si="1"/>
        <v>Paul D'arcy</v>
      </c>
      <c r="AD11" s="10">
        <f t="shared" si="2"/>
      </c>
      <c r="AE11" s="10">
        <f t="shared" si="3"/>
      </c>
      <c r="AF11" s="10">
        <f t="shared" si="4"/>
      </c>
      <c r="AH11" s="10">
        <f t="shared" si="5"/>
        <v>53.41</v>
      </c>
      <c r="AI11" s="10">
        <f t="shared" si="6"/>
        <v>51.49</v>
      </c>
      <c r="AJ11" s="10">
        <f t="shared" si="7"/>
      </c>
      <c r="AK11" s="10">
        <f t="shared" si="8"/>
      </c>
      <c r="AL11" s="27">
        <f t="shared" si="9"/>
        <v>40.85</v>
      </c>
      <c r="AM11" s="27">
        <f t="shared" si="10"/>
        <v>145.75</v>
      </c>
    </row>
    <row r="12" spans="1:39" ht="12.75">
      <c r="A12" s="104" t="s">
        <v>37</v>
      </c>
      <c r="B12" s="105"/>
      <c r="C12" s="106"/>
      <c r="D12" s="105"/>
      <c r="E12" s="106"/>
      <c r="F12" s="105">
        <v>55.35</v>
      </c>
      <c r="G12" s="106">
        <v>16</v>
      </c>
      <c r="H12" s="105"/>
      <c r="I12" s="107"/>
      <c r="J12" s="105">
        <v>47.31</v>
      </c>
      <c r="K12" s="106">
        <v>13</v>
      </c>
      <c r="L12" s="105"/>
      <c r="M12" s="106"/>
      <c r="N12" s="105"/>
      <c r="O12" s="106"/>
      <c r="P12" s="105"/>
      <c r="Q12" s="106"/>
      <c r="R12" s="105"/>
      <c r="S12" s="106"/>
      <c r="T12" s="108">
        <f t="shared" si="0"/>
        <v>2</v>
      </c>
      <c r="AB12" s="12"/>
      <c r="AC12" s="20" t="str">
        <f t="shared" si="1"/>
        <v>Andrew Stolz (Inv)</v>
      </c>
      <c r="AD12" s="10">
        <f t="shared" si="2"/>
      </c>
      <c r="AE12" s="10">
        <f t="shared" si="3"/>
      </c>
      <c r="AF12" s="10">
        <f t="shared" si="4"/>
        <v>93.78</v>
      </c>
      <c r="AH12" s="10">
        <f t="shared" si="5"/>
        <v>95.45</v>
      </c>
      <c r="AI12" s="10">
        <f t="shared" si="6"/>
      </c>
      <c r="AJ12" s="10">
        <f t="shared" si="7"/>
      </c>
      <c r="AK12" s="10">
        <f t="shared" si="8"/>
      </c>
      <c r="AL12" s="27">
        <f t="shared" si="9"/>
      </c>
      <c r="AM12" s="27">
        <f t="shared" si="10"/>
        <v>189.23000000000002</v>
      </c>
    </row>
    <row r="13" spans="1:39" ht="12.75">
      <c r="A13" s="104" t="s">
        <v>38</v>
      </c>
      <c r="B13" s="105"/>
      <c r="C13" s="106"/>
      <c r="D13" s="105"/>
      <c r="E13" s="106"/>
      <c r="F13" s="105">
        <v>68.48</v>
      </c>
      <c r="G13" s="106">
        <v>158</v>
      </c>
      <c r="H13" s="105"/>
      <c r="I13" s="107"/>
      <c r="J13" s="105"/>
      <c r="K13" s="106"/>
      <c r="L13" s="105">
        <v>23.4</v>
      </c>
      <c r="M13" s="106">
        <v>303</v>
      </c>
      <c r="N13" s="105">
        <v>48.57</v>
      </c>
      <c r="O13" s="106">
        <v>168</v>
      </c>
      <c r="P13" s="105"/>
      <c r="Q13" s="106"/>
      <c r="R13" s="105"/>
      <c r="S13" s="106"/>
      <c r="T13" s="108">
        <f t="shared" si="0"/>
        <v>3</v>
      </c>
      <c r="AB13" s="12"/>
      <c r="AC13" s="20" t="str">
        <f t="shared" si="1"/>
        <v>Michael Harvey</v>
      </c>
      <c r="AD13" s="10">
        <f t="shared" si="2"/>
      </c>
      <c r="AE13" s="10">
        <f t="shared" si="3"/>
      </c>
      <c r="AF13" s="10">
        <f t="shared" si="4"/>
        <v>34.85</v>
      </c>
      <c r="AH13" s="10">
        <f t="shared" si="5"/>
      </c>
      <c r="AI13" s="10">
        <f t="shared" si="6"/>
        <v>30.57</v>
      </c>
      <c r="AJ13" s="10">
        <f t="shared" si="7"/>
        <v>35.77</v>
      </c>
      <c r="AK13" s="10">
        <f t="shared" si="8"/>
      </c>
      <c r="AL13" s="27">
        <f t="shared" si="9"/>
      </c>
      <c r="AM13" s="27">
        <f t="shared" si="10"/>
        <v>101.19</v>
      </c>
    </row>
    <row r="14" spans="1:39" ht="12.75">
      <c r="A14" s="104" t="s">
        <v>39</v>
      </c>
      <c r="B14" s="105">
        <v>23.09</v>
      </c>
      <c r="C14" s="106">
        <v>188</v>
      </c>
      <c r="D14" s="105">
        <v>36.45</v>
      </c>
      <c r="E14" s="106">
        <v>185</v>
      </c>
      <c r="F14" s="105">
        <v>67.59</v>
      </c>
      <c r="G14" s="106">
        <v>151</v>
      </c>
      <c r="H14" s="105">
        <v>21.06</v>
      </c>
      <c r="I14" s="107">
        <v>5.2</v>
      </c>
      <c r="J14" s="105">
        <v>56.01</v>
      </c>
      <c r="K14" s="106">
        <v>136</v>
      </c>
      <c r="L14" s="105">
        <v>21.57</v>
      </c>
      <c r="M14" s="106">
        <v>209</v>
      </c>
      <c r="N14" s="105">
        <v>46.16</v>
      </c>
      <c r="O14" s="106">
        <v>118</v>
      </c>
      <c r="P14" s="105">
        <v>32.04</v>
      </c>
      <c r="Q14" s="106">
        <v>173</v>
      </c>
      <c r="R14" s="105">
        <v>80.17</v>
      </c>
      <c r="S14" s="106">
        <v>89</v>
      </c>
      <c r="T14" s="108">
        <f t="shared" si="0"/>
        <v>9</v>
      </c>
      <c r="AB14" s="12"/>
      <c r="AC14" s="20" t="str">
        <f t="shared" si="1"/>
        <v>John Nolan</v>
      </c>
      <c r="AD14" s="10">
        <f t="shared" si="2"/>
        <v>47.18</v>
      </c>
      <c r="AE14" s="10">
        <f t="shared" si="3"/>
        <v>45.24</v>
      </c>
      <c r="AF14" s="10">
        <f t="shared" si="4"/>
        <v>37.76</v>
      </c>
      <c r="AG14" s="3">
        <f>AVERAGE(AJ14,AI14,AH14)</f>
        <v>62.74333333333334</v>
      </c>
      <c r="AH14" s="10">
        <f t="shared" si="5"/>
        <v>48.86</v>
      </c>
      <c r="AI14" s="10">
        <f>IF(ISBLANK(M14),"",ROUND(((M$45-M14+1)+(M$45-M15+1))/M$45*100,2))</f>
        <v>84.37</v>
      </c>
      <c r="AJ14" s="10">
        <f t="shared" si="7"/>
        <v>55</v>
      </c>
      <c r="AK14" s="10">
        <f t="shared" si="8"/>
        <v>40.89</v>
      </c>
      <c r="AL14" s="27">
        <f t="shared" si="9"/>
        <v>62.55</v>
      </c>
      <c r="AM14" s="27">
        <f>SUM(AD14:AL15)</f>
        <v>484.59333333333336</v>
      </c>
    </row>
    <row r="15" spans="1:39" ht="12.75">
      <c r="A15" s="104" t="s">
        <v>102</v>
      </c>
      <c r="B15" s="105"/>
      <c r="C15" s="106"/>
      <c r="D15" s="105"/>
      <c r="E15" s="106"/>
      <c r="F15" s="105"/>
      <c r="G15" s="106"/>
      <c r="H15" s="105"/>
      <c r="I15" s="107"/>
      <c r="J15" s="105"/>
      <c r="K15" s="106"/>
      <c r="L15" s="105">
        <v>23.29</v>
      </c>
      <c r="M15" s="106">
        <v>296</v>
      </c>
      <c r="N15" s="105"/>
      <c r="O15" s="106"/>
      <c r="P15" s="105"/>
      <c r="Q15" s="106"/>
      <c r="R15" s="105"/>
      <c r="S15" s="106"/>
      <c r="T15" s="109">
        <f>COUNT(AD15:AL15)</f>
        <v>0</v>
      </c>
      <c r="AB15" s="12"/>
      <c r="AC15" s="20" t="str">
        <f>A15</f>
        <v>John Nolan (2)</v>
      </c>
      <c r="AD15" s="10">
        <f t="shared" si="2"/>
      </c>
      <c r="AE15" s="10">
        <f t="shared" si="3"/>
      </c>
      <c r="AF15" s="10">
        <f t="shared" si="4"/>
      </c>
      <c r="AG15" s="10"/>
      <c r="AH15" s="10"/>
      <c r="AI15" s="10"/>
      <c r="AJ15" s="10">
        <f>IF(ISBLANK(P15),"",ROUND((P$45-P15+1)/P$45*100,2))</f>
      </c>
      <c r="AK15" s="10">
        <f t="shared" si="8"/>
      </c>
      <c r="AL15" s="12">
        <f t="shared" si="9"/>
      </c>
      <c r="AM15" s="27">
        <f>SUM(AD15:AL15)</f>
        <v>0</v>
      </c>
    </row>
    <row r="16" spans="1:39" ht="12.75">
      <c r="A16" s="104" t="s">
        <v>40</v>
      </c>
      <c r="B16" s="105"/>
      <c r="C16" s="106"/>
      <c r="D16" s="105">
        <v>38.52</v>
      </c>
      <c r="E16" s="106">
        <v>234</v>
      </c>
      <c r="F16" s="105">
        <v>68.26</v>
      </c>
      <c r="G16" s="106">
        <v>155</v>
      </c>
      <c r="H16" s="105"/>
      <c r="I16" s="107"/>
      <c r="J16" s="105">
        <v>53.15</v>
      </c>
      <c r="K16" s="106">
        <v>85</v>
      </c>
      <c r="L16" s="105">
        <v>20.29</v>
      </c>
      <c r="M16" s="106">
        <v>99</v>
      </c>
      <c r="N16" s="105">
        <v>47.43</v>
      </c>
      <c r="O16" s="106">
        <v>142</v>
      </c>
      <c r="P16" s="105">
        <v>29.49</v>
      </c>
      <c r="Q16" s="106">
        <v>95</v>
      </c>
      <c r="R16" s="105">
        <v>82.4</v>
      </c>
      <c r="S16" s="106">
        <v>112</v>
      </c>
      <c r="T16" s="108">
        <f t="shared" si="0"/>
        <v>7</v>
      </c>
      <c r="AB16" s="12"/>
      <c r="AC16" s="20" t="str">
        <f t="shared" si="1"/>
        <v>Andrew Moore</v>
      </c>
      <c r="AD16" s="10">
        <f t="shared" si="2"/>
      </c>
      <c r="AE16" s="10">
        <f t="shared" si="3"/>
        <v>30.65</v>
      </c>
      <c r="AF16" s="10">
        <f t="shared" si="4"/>
        <v>36.1</v>
      </c>
      <c r="AH16" s="10">
        <f>IF(ISBLANK(K16),"",ROUND((K$45-K16+1)/K$45*100,2))</f>
        <v>68.18</v>
      </c>
      <c r="AI16" s="10">
        <f aca="true" t="shared" si="11" ref="AI16:AI23">IF(ISBLANK(M16),"",ROUND((M$45-M16+1)/M$45*100,2))</f>
        <v>77.47</v>
      </c>
      <c r="AJ16" s="10">
        <f aca="true" t="shared" si="12" ref="AJ16:AJ23">IF(ISBLANK(O16),"",ROUND((O$45-O16+1)/O$45*100,2))</f>
        <v>45.77</v>
      </c>
      <c r="AK16" s="10">
        <f t="shared" si="8"/>
        <v>67.7</v>
      </c>
      <c r="AL16" s="27">
        <f t="shared" si="9"/>
        <v>52.77</v>
      </c>
      <c r="AM16" s="27">
        <f t="shared" si="10"/>
        <v>378.64</v>
      </c>
    </row>
    <row r="17" spans="1:39" ht="12.75">
      <c r="A17" s="104" t="s">
        <v>41</v>
      </c>
      <c r="B17" s="105">
        <v>26.5</v>
      </c>
      <c r="C17" s="106">
        <v>310</v>
      </c>
      <c r="D17" s="105"/>
      <c r="E17" s="106"/>
      <c r="F17" s="105"/>
      <c r="G17" s="106"/>
      <c r="H17" s="105"/>
      <c r="I17" s="107"/>
      <c r="J17" s="105"/>
      <c r="K17" s="106"/>
      <c r="L17" s="105">
        <v>25.24</v>
      </c>
      <c r="M17" s="106">
        <v>365</v>
      </c>
      <c r="N17" s="105"/>
      <c r="O17" s="106"/>
      <c r="P17" s="105"/>
      <c r="Q17" s="106"/>
      <c r="R17" s="105"/>
      <c r="S17" s="106"/>
      <c r="T17" s="108">
        <f t="shared" si="0"/>
        <v>2</v>
      </c>
      <c r="AB17" s="12"/>
      <c r="AC17" s="20" t="str">
        <f t="shared" si="1"/>
        <v>Ian Speed</v>
      </c>
      <c r="AD17" s="10">
        <f t="shared" si="2"/>
        <v>12.71</v>
      </c>
      <c r="AE17" s="10">
        <f t="shared" si="3"/>
      </c>
      <c r="AF17" s="10">
        <f t="shared" si="4"/>
      </c>
      <c r="AH17" s="10">
        <f>IF(ISBLANK(K17),"",ROUND((K$45-K17+1)/K$45*100,2))</f>
      </c>
      <c r="AI17" s="10">
        <f t="shared" si="11"/>
        <v>16.32</v>
      </c>
      <c r="AJ17" s="10">
        <f t="shared" si="12"/>
      </c>
      <c r="AK17" s="10">
        <f t="shared" si="8"/>
      </c>
      <c r="AL17" s="27">
        <f t="shared" si="9"/>
      </c>
      <c r="AM17" s="27">
        <f t="shared" si="10"/>
        <v>29.03</v>
      </c>
    </row>
    <row r="18" spans="1:39" ht="12.75">
      <c r="A18" s="104" t="s">
        <v>42</v>
      </c>
      <c r="B18" s="105"/>
      <c r="C18" s="106"/>
      <c r="D18" s="105"/>
      <c r="E18" s="106"/>
      <c r="F18" s="105"/>
      <c r="G18" s="106"/>
      <c r="H18" s="105">
        <v>31.07</v>
      </c>
      <c r="I18" s="107">
        <v>7.2</v>
      </c>
      <c r="J18" s="105"/>
      <c r="K18" s="106"/>
      <c r="L18" s="105">
        <v>25.37</v>
      </c>
      <c r="M18" s="106">
        <v>372</v>
      </c>
      <c r="N18" s="105"/>
      <c r="O18" s="106"/>
      <c r="P18" s="105"/>
      <c r="Q18" s="106"/>
      <c r="R18" s="105"/>
      <c r="S18" s="106"/>
      <c r="T18" s="108">
        <f t="shared" si="0"/>
        <v>2</v>
      </c>
      <c r="AB18" s="12"/>
      <c r="AC18" s="20" t="str">
        <f t="shared" si="1"/>
        <v>Clyde Riddoch</v>
      </c>
      <c r="AD18" s="10">
        <f t="shared" si="2"/>
      </c>
      <c r="AE18" s="10">
        <f t="shared" si="3"/>
      </c>
      <c r="AF18" s="10">
        <f t="shared" si="4"/>
      </c>
      <c r="AG18" s="3">
        <f>AI18</f>
        <v>14.71</v>
      </c>
      <c r="AH18" s="10">
        <f>IF(ISBLANK(K18),"",ROUND((K$45-K18+1)/K$45*100,2))</f>
      </c>
      <c r="AI18" s="10">
        <f t="shared" si="11"/>
        <v>14.71</v>
      </c>
      <c r="AJ18" s="10">
        <f t="shared" si="12"/>
      </c>
      <c r="AK18" s="10">
        <f t="shared" si="8"/>
      </c>
      <c r="AL18" s="27">
        <f t="shared" si="9"/>
      </c>
      <c r="AM18" s="27">
        <f t="shared" si="10"/>
        <v>29.42</v>
      </c>
    </row>
    <row r="19" spans="1:39" ht="12.75">
      <c r="A19" s="104" t="s">
        <v>43</v>
      </c>
      <c r="B19" s="105"/>
      <c r="C19" s="106"/>
      <c r="D19" s="105">
        <v>39.07</v>
      </c>
      <c r="E19" s="106">
        <v>242</v>
      </c>
      <c r="F19" s="105">
        <v>72.37</v>
      </c>
      <c r="G19" s="106">
        <v>190</v>
      </c>
      <c r="H19" s="105">
        <v>21.25</v>
      </c>
      <c r="I19" s="107">
        <v>5.3</v>
      </c>
      <c r="J19" s="105"/>
      <c r="K19" s="106"/>
      <c r="L19" s="105">
        <v>23.49</v>
      </c>
      <c r="M19" s="106">
        <v>318</v>
      </c>
      <c r="N19" s="105"/>
      <c r="O19" s="106"/>
      <c r="P19" s="105"/>
      <c r="Q19" s="106"/>
      <c r="R19" s="105"/>
      <c r="S19" s="106"/>
      <c r="T19" s="108">
        <f t="shared" si="0"/>
        <v>4</v>
      </c>
      <c r="AB19" s="12"/>
      <c r="AC19" s="20" t="str">
        <f t="shared" si="1"/>
        <v>John Carter</v>
      </c>
      <c r="AD19" s="10">
        <f t="shared" si="2"/>
      </c>
      <c r="AE19" s="10">
        <f t="shared" si="3"/>
        <v>28.27</v>
      </c>
      <c r="AF19" s="10">
        <f t="shared" si="4"/>
        <v>21.58</v>
      </c>
      <c r="AG19" s="3">
        <f>AVERAGE(AI19,AE19,AF19)</f>
        <v>25.659999999999997</v>
      </c>
      <c r="AH19" s="10">
        <f>IF(ISBLANK(K19),"",ROUND((65-K19+1)/65*100,2))</f>
      </c>
      <c r="AI19" s="10">
        <f t="shared" si="11"/>
        <v>27.13</v>
      </c>
      <c r="AJ19" s="10">
        <f t="shared" si="12"/>
      </c>
      <c r="AK19" s="10">
        <f t="shared" si="8"/>
      </c>
      <c r="AL19" s="27">
        <f t="shared" si="9"/>
      </c>
      <c r="AM19" s="27">
        <f t="shared" si="10"/>
        <v>102.63999999999999</v>
      </c>
    </row>
    <row r="20" spans="1:39" ht="12.75">
      <c r="A20" s="104" t="s">
        <v>44</v>
      </c>
      <c r="B20" s="105"/>
      <c r="C20" s="106"/>
      <c r="D20" s="105" t="s">
        <v>45</v>
      </c>
      <c r="E20" s="106"/>
      <c r="F20" s="105">
        <v>95.39</v>
      </c>
      <c r="G20" s="106">
        <v>239</v>
      </c>
      <c r="H20" s="105"/>
      <c r="I20" s="107"/>
      <c r="J20" s="105"/>
      <c r="K20" s="106"/>
      <c r="L20" s="105"/>
      <c r="M20" s="106"/>
      <c r="N20" s="105"/>
      <c r="O20" s="106"/>
      <c r="P20" s="105"/>
      <c r="Q20" s="106"/>
      <c r="R20" s="105">
        <v>102.21</v>
      </c>
      <c r="S20" s="106">
        <v>212</v>
      </c>
      <c r="T20" s="108">
        <f t="shared" si="0"/>
        <v>2</v>
      </c>
      <c r="AB20" s="12"/>
      <c r="AC20" s="20" t="str">
        <f t="shared" si="1"/>
        <v>George Morgan</v>
      </c>
      <c r="AD20" s="10">
        <f t="shared" si="2"/>
      </c>
      <c r="AE20" s="10">
        <f t="shared" si="3"/>
      </c>
      <c r="AF20" s="10">
        <f t="shared" si="4"/>
        <v>1.24</v>
      </c>
      <c r="AH20" s="10">
        <f>IF(ISBLANK(K20),"",ROUND((K$45-K20+1)/K$45*100,2))</f>
      </c>
      <c r="AI20" s="10">
        <f t="shared" si="11"/>
      </c>
      <c r="AJ20" s="10">
        <f t="shared" si="12"/>
      </c>
      <c r="AK20" s="10">
        <f t="shared" si="8"/>
      </c>
      <c r="AL20" s="27">
        <f t="shared" si="9"/>
        <v>10.21</v>
      </c>
      <c r="AM20" s="27">
        <f t="shared" si="10"/>
        <v>11.450000000000001</v>
      </c>
    </row>
    <row r="21" spans="1:39" ht="12.75">
      <c r="A21" s="104" t="s">
        <v>46</v>
      </c>
      <c r="B21" s="105">
        <v>26.39</v>
      </c>
      <c r="C21" s="106">
        <v>305</v>
      </c>
      <c r="D21" s="105"/>
      <c r="E21" s="106"/>
      <c r="F21" s="105"/>
      <c r="G21" s="106"/>
      <c r="H21" s="105"/>
      <c r="I21" s="107"/>
      <c r="J21" s="105">
        <v>65.03</v>
      </c>
      <c r="K21" s="106">
        <v>231</v>
      </c>
      <c r="L21" s="105">
        <v>25.27</v>
      </c>
      <c r="M21" s="106">
        <v>366</v>
      </c>
      <c r="N21" s="105">
        <v>53.04</v>
      </c>
      <c r="O21" s="106">
        <v>210</v>
      </c>
      <c r="P21" s="105"/>
      <c r="Q21" s="106"/>
      <c r="R21" s="105">
        <v>92.28</v>
      </c>
      <c r="S21" s="106">
        <v>182</v>
      </c>
      <c r="T21" s="108">
        <f>COUNT(B21:S21)/2</f>
        <v>5</v>
      </c>
      <c r="AB21" s="12"/>
      <c r="AC21" s="20" t="str">
        <f t="shared" si="1"/>
        <v>Tony Corell</v>
      </c>
      <c r="AD21" s="10">
        <f t="shared" si="2"/>
        <v>14.12</v>
      </c>
      <c r="AE21" s="10">
        <f t="shared" si="3"/>
      </c>
      <c r="AF21" s="10">
        <f t="shared" si="4"/>
      </c>
      <c r="AH21" s="10">
        <f>IF(ISBLANK(K21),"",ROUND((K$45-K21+1)/K$45*100,2))</f>
        <v>12.88</v>
      </c>
      <c r="AI21" s="10">
        <f t="shared" si="11"/>
        <v>16.09</v>
      </c>
      <c r="AJ21" s="10">
        <f t="shared" si="12"/>
        <v>19.62</v>
      </c>
      <c r="AK21" s="10">
        <f t="shared" si="8"/>
      </c>
      <c r="AL21" s="27">
        <f t="shared" si="9"/>
        <v>22.98</v>
      </c>
      <c r="AM21" s="27">
        <f t="shared" si="10"/>
        <v>85.69000000000001</v>
      </c>
    </row>
    <row r="22" spans="1:39" ht="12.75">
      <c r="A22" s="104" t="s">
        <v>52</v>
      </c>
      <c r="B22" s="105"/>
      <c r="C22" s="106"/>
      <c r="D22" s="105"/>
      <c r="E22" s="106"/>
      <c r="F22" s="105"/>
      <c r="G22" s="106"/>
      <c r="H22" s="105"/>
      <c r="I22" s="107"/>
      <c r="J22" s="105">
        <v>54.41</v>
      </c>
      <c r="K22" s="106">
        <v>111</v>
      </c>
      <c r="L22" s="105"/>
      <c r="M22" s="106"/>
      <c r="N22" s="105"/>
      <c r="O22" s="106"/>
      <c r="P22" s="105"/>
      <c r="Q22" s="106"/>
      <c r="R22" s="105"/>
      <c r="S22" s="106"/>
      <c r="T22" s="108">
        <f>COUNT(B22:S22)/2</f>
        <v>1</v>
      </c>
      <c r="AB22" s="12"/>
      <c r="AC22" s="20" t="str">
        <f t="shared" si="1"/>
        <v>Kevin McCarthy</v>
      </c>
      <c r="AD22" s="10">
        <f t="shared" si="2"/>
      </c>
      <c r="AE22" s="10">
        <f t="shared" si="3"/>
      </c>
      <c r="AF22" s="10">
        <f t="shared" si="4"/>
      </c>
      <c r="AH22" s="10">
        <f>IF(ISBLANK(K22),"",ROUND((K$45-K22+1)/K$45*100,2))</f>
        <v>58.33</v>
      </c>
      <c r="AI22" s="10">
        <f t="shared" si="11"/>
      </c>
      <c r="AJ22" s="10">
        <f t="shared" si="12"/>
      </c>
      <c r="AK22" s="10">
        <f t="shared" si="8"/>
      </c>
      <c r="AL22" s="27">
        <f t="shared" si="9"/>
      </c>
      <c r="AM22" s="27">
        <f t="shared" si="10"/>
        <v>58.33</v>
      </c>
    </row>
    <row r="23" spans="1:39" ht="12.75">
      <c r="A23" s="104" t="s">
        <v>47</v>
      </c>
      <c r="B23" s="105"/>
      <c r="C23" s="106"/>
      <c r="D23" s="105">
        <v>32.19</v>
      </c>
      <c r="E23" s="106">
        <v>51</v>
      </c>
      <c r="F23" s="105"/>
      <c r="G23" s="106"/>
      <c r="H23" s="105"/>
      <c r="I23" s="107"/>
      <c r="J23" s="105"/>
      <c r="K23" s="106"/>
      <c r="L23" s="105"/>
      <c r="M23" s="106"/>
      <c r="N23" s="105"/>
      <c r="O23" s="106"/>
      <c r="P23" s="105"/>
      <c r="Q23" s="106"/>
      <c r="R23" s="105"/>
      <c r="S23" s="106"/>
      <c r="T23" s="108">
        <f>COUNT(B23:S23)/2</f>
        <v>1</v>
      </c>
      <c r="AB23" s="12"/>
      <c r="AC23" s="20" t="str">
        <f t="shared" si="1"/>
        <v>Steve  (Inv)</v>
      </c>
      <c r="AD23" s="10">
        <f t="shared" si="2"/>
      </c>
      <c r="AE23" s="10">
        <f t="shared" si="3"/>
        <v>85.12</v>
      </c>
      <c r="AF23" s="10">
        <f t="shared" si="4"/>
      </c>
      <c r="AH23" s="10">
        <f>IF(ISBLANK(K23),"",ROUND((K$45-K23+1)/K$45*100,2))</f>
      </c>
      <c r="AI23" s="10">
        <f t="shared" si="11"/>
      </c>
      <c r="AJ23" s="10">
        <f t="shared" si="12"/>
      </c>
      <c r="AK23" s="10">
        <f t="shared" si="8"/>
      </c>
      <c r="AL23" s="27">
        <f t="shared" si="9"/>
      </c>
      <c r="AM23" s="27">
        <f t="shared" si="10"/>
        <v>85.12</v>
      </c>
    </row>
    <row r="24" spans="1:39" ht="12.75">
      <c r="A24" s="104" t="s">
        <v>103</v>
      </c>
      <c r="B24" s="105"/>
      <c r="C24" s="106"/>
      <c r="D24" s="105"/>
      <c r="E24" s="106"/>
      <c r="F24" s="105"/>
      <c r="G24" s="106"/>
      <c r="H24" s="105"/>
      <c r="I24" s="107"/>
      <c r="J24" s="105"/>
      <c r="K24" s="106"/>
      <c r="L24" s="105">
        <v>21.42</v>
      </c>
      <c r="M24" s="106">
        <v>190</v>
      </c>
      <c r="N24" s="105"/>
      <c r="O24" s="106"/>
      <c r="P24" s="105"/>
      <c r="Q24" s="106"/>
      <c r="R24" s="105"/>
      <c r="S24" s="106"/>
      <c r="T24" s="109">
        <f>COUNT(AD24:AL24)</f>
        <v>1</v>
      </c>
      <c r="AB24" s="12"/>
      <c r="AC24" s="20" t="str">
        <f t="shared" si="1"/>
        <v>Bruce Ballard (Inv)</v>
      </c>
      <c r="AD24" s="10">
        <f t="shared" si="2"/>
      </c>
      <c r="AE24" s="10">
        <f t="shared" si="3"/>
      </c>
      <c r="AF24" s="10">
        <f t="shared" si="4"/>
      </c>
      <c r="AG24" s="10"/>
      <c r="AH24" s="10">
        <f aca="true" t="shared" si="13" ref="AH24:AH38">IF(ISBLANK(M24),"",ROUND((M$45-M24+1)/M$45*100,2))</f>
        <v>56.55</v>
      </c>
      <c r="AI24" s="10">
        <f>IF(ISBLANK(O24),"",ROUND((O$45-O24+1)/O$45*100,2))</f>
      </c>
      <c r="AJ24" s="10">
        <f>IF(ISBLANK(P24),"",ROUND((P$45-P24+1)/P$45*100,2))</f>
      </c>
      <c r="AK24" s="10">
        <f t="shared" si="8"/>
      </c>
      <c r="AL24" s="12">
        <f t="shared" si="9"/>
      </c>
      <c r="AM24" s="27">
        <f aca="true" t="shared" si="14" ref="AM24:AM38">SUM(AD24:AL24)</f>
        <v>56.55</v>
      </c>
    </row>
    <row r="25" spans="1:39" ht="12.75">
      <c r="A25" s="104" t="s">
        <v>108</v>
      </c>
      <c r="B25" s="105"/>
      <c r="C25" s="106"/>
      <c r="D25" s="105"/>
      <c r="E25" s="106"/>
      <c r="F25" s="105"/>
      <c r="G25" s="106"/>
      <c r="H25" s="105"/>
      <c r="I25" s="107"/>
      <c r="J25" s="105"/>
      <c r="K25" s="106"/>
      <c r="L25" s="105"/>
      <c r="M25" s="106"/>
      <c r="N25" s="105"/>
      <c r="O25" s="106"/>
      <c r="P25" s="105"/>
      <c r="Q25" s="106"/>
      <c r="R25" s="105">
        <v>82.44</v>
      </c>
      <c r="S25" s="106">
        <v>114</v>
      </c>
      <c r="T25" s="108">
        <f aca="true" t="shared" si="15" ref="T25:T38">COUNT(B25:S25)/2</f>
        <v>1</v>
      </c>
      <c r="AB25" s="12"/>
      <c r="AC25" s="20" t="str">
        <f t="shared" si="1"/>
        <v>Chris Linden (Inv)</v>
      </c>
      <c r="AD25" s="10">
        <f t="shared" si="2"/>
      </c>
      <c r="AE25" s="10">
        <f t="shared" si="3"/>
      </c>
      <c r="AF25" s="10">
        <f t="shared" si="4"/>
      </c>
      <c r="AG25" s="10"/>
      <c r="AH25" s="10">
        <f t="shared" si="13"/>
      </c>
      <c r="AI25" s="10">
        <f aca="true" t="shared" si="16" ref="AI25:AI38">IF(ISBLANK(O25),"",ROUND((O$45-O25+1)/O$45*100,2))</f>
      </c>
      <c r="AJ25" s="10">
        <f aca="true" t="shared" si="17" ref="AJ25:AK38">IF(ISBLANK(P25),"",ROUND((P$45-P25+1)/P$45*100,2))</f>
      </c>
      <c r="AK25" s="10">
        <f t="shared" si="17"/>
      </c>
      <c r="AL25" s="12">
        <f t="shared" si="9"/>
        <v>51.91</v>
      </c>
      <c r="AM25" s="27">
        <f t="shared" si="14"/>
        <v>51.91</v>
      </c>
    </row>
    <row r="26" spans="1:39" ht="12.75" hidden="1">
      <c r="A26" s="104" t="s">
        <v>48</v>
      </c>
      <c r="B26" s="105"/>
      <c r="C26" s="106"/>
      <c r="D26" s="105"/>
      <c r="E26" s="106"/>
      <c r="F26" s="105"/>
      <c r="G26" s="106"/>
      <c r="H26" s="105"/>
      <c r="I26" s="107"/>
      <c r="J26" s="105"/>
      <c r="K26" s="106"/>
      <c r="L26" s="105"/>
      <c r="M26" s="106"/>
      <c r="N26" s="105"/>
      <c r="O26" s="106"/>
      <c r="P26" s="105"/>
      <c r="Q26" s="106"/>
      <c r="R26" s="105"/>
      <c r="S26" s="106"/>
      <c r="T26" s="108">
        <f t="shared" si="15"/>
        <v>0</v>
      </c>
      <c r="AB26" s="12"/>
      <c r="AC26" s="20" t="str">
        <f t="shared" si="1"/>
        <v>Steve Fletcher</v>
      </c>
      <c r="AD26" s="10">
        <f t="shared" si="2"/>
      </c>
      <c r="AE26" s="10">
        <f t="shared" si="3"/>
      </c>
      <c r="AF26" s="10">
        <f t="shared" si="4"/>
      </c>
      <c r="AG26" s="10"/>
      <c r="AH26" s="10">
        <f t="shared" si="13"/>
      </c>
      <c r="AI26" s="10">
        <f t="shared" si="16"/>
      </c>
      <c r="AJ26" s="10">
        <f t="shared" si="17"/>
      </c>
      <c r="AK26" s="10">
        <f t="shared" si="17"/>
      </c>
      <c r="AL26" s="12">
        <f t="shared" si="9"/>
      </c>
      <c r="AM26" s="27">
        <f t="shared" si="14"/>
        <v>0</v>
      </c>
    </row>
    <row r="27" spans="1:39" ht="12.75" hidden="1">
      <c r="A27" s="104" t="s">
        <v>49</v>
      </c>
      <c r="B27" s="105"/>
      <c r="C27" s="106"/>
      <c r="D27" s="105"/>
      <c r="E27" s="106"/>
      <c r="F27" s="105"/>
      <c r="G27" s="106"/>
      <c r="H27" s="105"/>
      <c r="I27" s="107"/>
      <c r="J27" s="105"/>
      <c r="K27" s="106"/>
      <c r="L27" s="105"/>
      <c r="M27" s="106"/>
      <c r="N27" s="105"/>
      <c r="O27" s="106"/>
      <c r="P27" s="105"/>
      <c r="Q27" s="106"/>
      <c r="R27" s="105"/>
      <c r="S27" s="106"/>
      <c r="T27" s="108">
        <f t="shared" si="15"/>
        <v>0</v>
      </c>
      <c r="AB27" s="12"/>
      <c r="AC27" s="20" t="str">
        <f t="shared" si="1"/>
        <v>James McEniry</v>
      </c>
      <c r="AD27" s="10">
        <f t="shared" si="2"/>
      </c>
      <c r="AE27" s="10">
        <f t="shared" si="3"/>
      </c>
      <c r="AF27" s="10">
        <f t="shared" si="4"/>
      </c>
      <c r="AG27" s="10"/>
      <c r="AH27" s="10">
        <f t="shared" si="13"/>
      </c>
      <c r="AI27" s="10">
        <f t="shared" si="16"/>
      </c>
      <c r="AJ27" s="10">
        <f t="shared" si="17"/>
      </c>
      <c r="AK27" s="10">
        <f t="shared" si="17"/>
      </c>
      <c r="AL27" s="12">
        <f t="shared" si="9"/>
      </c>
      <c r="AM27" s="27">
        <f t="shared" si="14"/>
        <v>0</v>
      </c>
    </row>
    <row r="28" spans="1:39" ht="12.75" hidden="1">
      <c r="A28" s="104" t="s">
        <v>50</v>
      </c>
      <c r="B28" s="105"/>
      <c r="C28" s="106"/>
      <c r="D28" s="105"/>
      <c r="E28" s="106"/>
      <c r="F28" s="105"/>
      <c r="G28" s="106"/>
      <c r="H28" s="105"/>
      <c r="I28" s="107"/>
      <c r="J28" s="105"/>
      <c r="K28" s="106"/>
      <c r="L28" s="105"/>
      <c r="M28" s="106"/>
      <c r="N28" s="105"/>
      <c r="O28" s="106"/>
      <c r="P28" s="105"/>
      <c r="Q28" s="106"/>
      <c r="R28" s="105"/>
      <c r="S28" s="106"/>
      <c r="T28" s="108">
        <f t="shared" si="15"/>
        <v>0</v>
      </c>
      <c r="AB28" s="12"/>
      <c r="AC28" s="20" t="str">
        <f t="shared" si="1"/>
        <v>Martin Duffy</v>
      </c>
      <c r="AD28" s="10">
        <f t="shared" si="2"/>
      </c>
      <c r="AE28" s="10">
        <f t="shared" si="3"/>
      </c>
      <c r="AF28" s="10">
        <f t="shared" si="4"/>
      </c>
      <c r="AG28" s="10"/>
      <c r="AH28" s="10">
        <f t="shared" si="13"/>
      </c>
      <c r="AI28" s="10">
        <f t="shared" si="16"/>
      </c>
      <c r="AJ28" s="10">
        <f t="shared" si="17"/>
      </c>
      <c r="AK28" s="10">
        <f t="shared" si="17"/>
      </c>
      <c r="AL28" s="12">
        <f t="shared" si="9"/>
      </c>
      <c r="AM28" s="27">
        <f t="shared" si="14"/>
        <v>0</v>
      </c>
    </row>
    <row r="29" spans="1:39" ht="12.75" hidden="1">
      <c r="A29" s="104" t="s">
        <v>51</v>
      </c>
      <c r="B29" s="105"/>
      <c r="C29" s="106"/>
      <c r="D29" s="105"/>
      <c r="E29" s="106"/>
      <c r="F29" s="105"/>
      <c r="G29" s="106"/>
      <c r="H29" s="105"/>
      <c r="I29" s="107"/>
      <c r="J29" s="105"/>
      <c r="K29" s="106"/>
      <c r="L29" s="105"/>
      <c r="M29" s="106"/>
      <c r="N29" s="105"/>
      <c r="O29" s="106"/>
      <c r="P29" s="105"/>
      <c r="Q29" s="106"/>
      <c r="R29" s="105"/>
      <c r="S29" s="106"/>
      <c r="T29" s="108">
        <f t="shared" si="15"/>
        <v>0</v>
      </c>
      <c r="AB29" s="12"/>
      <c r="AC29" s="20" t="str">
        <f t="shared" si="1"/>
        <v>Andrew Papas</v>
      </c>
      <c r="AD29" s="10">
        <f t="shared" si="2"/>
      </c>
      <c r="AE29" s="10">
        <f t="shared" si="3"/>
      </c>
      <c r="AF29" s="10">
        <f t="shared" si="4"/>
      </c>
      <c r="AG29" s="10"/>
      <c r="AH29" s="10">
        <f t="shared" si="13"/>
      </c>
      <c r="AI29" s="10">
        <f t="shared" si="16"/>
      </c>
      <c r="AJ29" s="10">
        <f t="shared" si="17"/>
      </c>
      <c r="AK29" s="10">
        <f t="shared" si="17"/>
      </c>
      <c r="AL29" s="12">
        <f t="shared" si="9"/>
      </c>
      <c r="AM29" s="27">
        <f t="shared" si="14"/>
        <v>0</v>
      </c>
    </row>
    <row r="30" spans="1:39" ht="12.75" hidden="1">
      <c r="A30" s="104" t="s">
        <v>52</v>
      </c>
      <c r="B30" s="105"/>
      <c r="C30" s="106"/>
      <c r="D30" s="105"/>
      <c r="E30" s="106"/>
      <c r="F30" s="105"/>
      <c r="G30" s="106"/>
      <c r="H30" s="105"/>
      <c r="I30" s="107"/>
      <c r="J30" s="105"/>
      <c r="K30" s="106"/>
      <c r="L30" s="105"/>
      <c r="M30" s="106"/>
      <c r="N30" s="105"/>
      <c r="O30" s="106"/>
      <c r="P30" s="105"/>
      <c r="Q30" s="106"/>
      <c r="R30" s="105"/>
      <c r="S30" s="106"/>
      <c r="T30" s="108">
        <f t="shared" si="15"/>
        <v>0</v>
      </c>
      <c r="AB30" s="12"/>
      <c r="AC30" s="20" t="str">
        <f t="shared" si="1"/>
        <v>Kevin McCarthy</v>
      </c>
      <c r="AD30" s="10">
        <f t="shared" si="2"/>
      </c>
      <c r="AE30" s="10">
        <f t="shared" si="3"/>
      </c>
      <c r="AF30" s="10">
        <f t="shared" si="4"/>
      </c>
      <c r="AG30" s="10"/>
      <c r="AH30" s="10">
        <f t="shared" si="13"/>
      </c>
      <c r="AI30" s="10">
        <f t="shared" si="16"/>
      </c>
      <c r="AJ30" s="10">
        <f t="shared" si="17"/>
      </c>
      <c r="AK30" s="10">
        <f t="shared" si="17"/>
      </c>
      <c r="AL30" s="12">
        <f t="shared" si="9"/>
      </c>
      <c r="AM30" s="27">
        <f t="shared" si="14"/>
        <v>0</v>
      </c>
    </row>
    <row r="31" spans="1:39" ht="12.75" hidden="1">
      <c r="A31" s="104" t="s">
        <v>53</v>
      </c>
      <c r="B31" s="105"/>
      <c r="C31" s="106"/>
      <c r="D31" s="105"/>
      <c r="E31" s="106"/>
      <c r="F31" s="105"/>
      <c r="G31" s="106"/>
      <c r="H31" s="105"/>
      <c r="I31" s="107"/>
      <c r="J31" s="105"/>
      <c r="K31" s="106"/>
      <c r="L31" s="105"/>
      <c r="M31" s="106"/>
      <c r="N31" s="105"/>
      <c r="O31" s="106"/>
      <c r="P31" s="105"/>
      <c r="Q31" s="106"/>
      <c r="R31" s="105"/>
      <c r="S31" s="106"/>
      <c r="T31" s="108">
        <f t="shared" si="15"/>
        <v>0</v>
      </c>
      <c r="AB31" s="12"/>
      <c r="AC31" s="20" t="str">
        <f t="shared" si="1"/>
        <v>Craig Couper</v>
      </c>
      <c r="AD31" s="10">
        <f t="shared" si="2"/>
      </c>
      <c r="AE31" s="10">
        <f t="shared" si="3"/>
      </c>
      <c r="AF31" s="10">
        <f t="shared" si="4"/>
      </c>
      <c r="AG31" s="10"/>
      <c r="AH31" s="10">
        <f t="shared" si="13"/>
      </c>
      <c r="AI31" s="10">
        <f t="shared" si="16"/>
      </c>
      <c r="AJ31" s="10">
        <f t="shared" si="17"/>
      </c>
      <c r="AK31" s="10">
        <f t="shared" si="17"/>
      </c>
      <c r="AL31" s="12">
        <f t="shared" si="9"/>
      </c>
      <c r="AM31" s="27">
        <f t="shared" si="14"/>
        <v>0</v>
      </c>
    </row>
    <row r="32" spans="1:39" ht="12.75" hidden="1">
      <c r="A32" s="104" t="s">
        <v>54</v>
      </c>
      <c r="B32" s="105"/>
      <c r="C32" s="106"/>
      <c r="D32" s="105"/>
      <c r="E32" s="106"/>
      <c r="F32" s="105"/>
      <c r="G32" s="106"/>
      <c r="H32" s="105"/>
      <c r="I32" s="107"/>
      <c r="J32" s="105"/>
      <c r="K32" s="106"/>
      <c r="L32" s="105"/>
      <c r="M32" s="106"/>
      <c r="N32" s="105"/>
      <c r="O32" s="106"/>
      <c r="P32" s="105"/>
      <c r="Q32" s="106"/>
      <c r="R32" s="105"/>
      <c r="S32" s="106"/>
      <c r="T32" s="108">
        <f t="shared" si="15"/>
        <v>0</v>
      </c>
      <c r="AB32" s="12"/>
      <c r="AC32" s="20" t="str">
        <f t="shared" si="1"/>
        <v>Les King</v>
      </c>
      <c r="AD32" s="10">
        <f t="shared" si="2"/>
      </c>
      <c r="AE32" s="10">
        <f t="shared" si="3"/>
      </c>
      <c r="AF32" s="10">
        <f t="shared" si="4"/>
      </c>
      <c r="AG32" s="10"/>
      <c r="AH32" s="10">
        <f t="shared" si="13"/>
      </c>
      <c r="AI32" s="10">
        <f t="shared" si="16"/>
      </c>
      <c r="AJ32" s="10">
        <f t="shared" si="17"/>
      </c>
      <c r="AK32" s="10">
        <f t="shared" si="17"/>
      </c>
      <c r="AL32" s="12">
        <f t="shared" si="9"/>
      </c>
      <c r="AM32" s="27">
        <f t="shared" si="14"/>
        <v>0</v>
      </c>
    </row>
    <row r="33" spans="1:39" ht="12.75" hidden="1">
      <c r="A33" s="104" t="s">
        <v>55</v>
      </c>
      <c r="B33" s="105"/>
      <c r="C33" s="106"/>
      <c r="D33" s="105"/>
      <c r="E33" s="106"/>
      <c r="F33" s="105"/>
      <c r="G33" s="106"/>
      <c r="H33" s="105"/>
      <c r="I33" s="107"/>
      <c r="J33" s="105"/>
      <c r="K33" s="106"/>
      <c r="L33" s="105"/>
      <c r="M33" s="106"/>
      <c r="N33" s="105"/>
      <c r="O33" s="106"/>
      <c r="P33" s="105"/>
      <c r="Q33" s="106"/>
      <c r="R33" s="105"/>
      <c r="S33" s="106"/>
      <c r="T33" s="108">
        <f t="shared" si="15"/>
        <v>0</v>
      </c>
      <c r="AB33" s="12"/>
      <c r="AC33" s="20" t="str">
        <f t="shared" si="1"/>
        <v>Bruce Ballard</v>
      </c>
      <c r="AD33" s="10">
        <f t="shared" si="2"/>
      </c>
      <c r="AE33" s="10">
        <f t="shared" si="3"/>
      </c>
      <c r="AF33" s="10">
        <f t="shared" si="4"/>
      </c>
      <c r="AG33" s="10"/>
      <c r="AH33" s="10">
        <f t="shared" si="13"/>
      </c>
      <c r="AI33" s="10">
        <f t="shared" si="16"/>
      </c>
      <c r="AJ33" s="10">
        <f t="shared" si="17"/>
      </c>
      <c r="AK33" s="10">
        <f t="shared" si="17"/>
      </c>
      <c r="AL33" s="12">
        <f t="shared" si="9"/>
      </c>
      <c r="AM33" s="27">
        <f t="shared" si="14"/>
        <v>0</v>
      </c>
    </row>
    <row r="34" spans="1:39" ht="12.75" hidden="1">
      <c r="A34" s="104" t="s">
        <v>56</v>
      </c>
      <c r="B34" s="105"/>
      <c r="C34" s="106"/>
      <c r="D34" s="105"/>
      <c r="E34" s="106"/>
      <c r="F34" s="105"/>
      <c r="G34" s="106"/>
      <c r="H34" s="105"/>
      <c r="I34" s="107"/>
      <c r="J34" s="105"/>
      <c r="K34" s="106"/>
      <c r="L34" s="105"/>
      <c r="M34" s="106"/>
      <c r="N34" s="105"/>
      <c r="O34" s="106"/>
      <c r="P34" s="105"/>
      <c r="Q34" s="106"/>
      <c r="R34" s="105"/>
      <c r="S34" s="106"/>
      <c r="T34" s="108">
        <f t="shared" si="15"/>
        <v>0</v>
      </c>
      <c r="AB34" s="12"/>
      <c r="AC34" s="20" t="str">
        <f t="shared" si="1"/>
        <v>Brendan Paynter</v>
      </c>
      <c r="AD34" s="10">
        <f t="shared" si="2"/>
      </c>
      <c r="AE34" s="10">
        <f t="shared" si="3"/>
      </c>
      <c r="AF34" s="10">
        <f t="shared" si="4"/>
      </c>
      <c r="AG34" s="10"/>
      <c r="AH34" s="10">
        <f t="shared" si="13"/>
      </c>
      <c r="AI34" s="10">
        <f t="shared" si="16"/>
      </c>
      <c r="AJ34" s="10">
        <f t="shared" si="17"/>
      </c>
      <c r="AK34" s="10">
        <f t="shared" si="17"/>
      </c>
      <c r="AL34" s="12">
        <f t="shared" si="9"/>
      </c>
      <c r="AM34" s="27">
        <f t="shared" si="14"/>
        <v>0</v>
      </c>
    </row>
    <row r="35" spans="1:54" s="6" customFormat="1" ht="12.75" hidden="1">
      <c r="A35" s="104" t="s">
        <v>57</v>
      </c>
      <c r="B35" s="105"/>
      <c r="C35" s="106"/>
      <c r="D35" s="105"/>
      <c r="E35" s="106"/>
      <c r="F35" s="105"/>
      <c r="G35" s="106"/>
      <c r="H35" s="105"/>
      <c r="I35" s="107"/>
      <c r="J35" s="105"/>
      <c r="K35" s="106"/>
      <c r="L35" s="105"/>
      <c r="M35" s="106"/>
      <c r="N35" s="105"/>
      <c r="O35" s="106"/>
      <c r="P35" s="105"/>
      <c r="Q35" s="106"/>
      <c r="R35" s="105"/>
      <c r="S35" s="106"/>
      <c r="T35" s="108">
        <f t="shared" si="15"/>
        <v>0</v>
      </c>
      <c r="U35" s="11"/>
      <c r="V35" s="11"/>
      <c r="W35" s="11"/>
      <c r="X35" s="11"/>
      <c r="Y35" s="11"/>
      <c r="Z35" s="11"/>
      <c r="AA35" s="11"/>
      <c r="AB35" s="12"/>
      <c r="AC35" s="20" t="str">
        <f t="shared" si="1"/>
        <v>Alan Morton</v>
      </c>
      <c r="AD35" s="10">
        <f t="shared" si="2"/>
      </c>
      <c r="AE35" s="10">
        <f t="shared" si="3"/>
      </c>
      <c r="AF35" s="10">
        <f t="shared" si="4"/>
      </c>
      <c r="AG35" s="10"/>
      <c r="AH35" s="10">
        <f t="shared" si="13"/>
      </c>
      <c r="AI35" s="10">
        <f t="shared" si="16"/>
      </c>
      <c r="AJ35" s="10">
        <f t="shared" si="17"/>
      </c>
      <c r="AK35" s="10">
        <f t="shared" si="17"/>
      </c>
      <c r="AL35" s="12">
        <f t="shared" si="9"/>
      </c>
      <c r="AM35" s="27">
        <f t="shared" si="14"/>
        <v>0</v>
      </c>
      <c r="AO35"/>
      <c r="AP35"/>
      <c r="AQ35"/>
      <c r="AR35"/>
      <c r="AS35"/>
      <c r="AT35"/>
      <c r="AU35"/>
      <c r="AV35"/>
      <c r="AW35"/>
      <c r="AX35"/>
      <c r="AY35"/>
      <c r="AZ35"/>
      <c r="BB35"/>
    </row>
    <row r="36" spans="1:54" s="6" customFormat="1" ht="12.75" hidden="1">
      <c r="A36" s="104" t="s">
        <v>58</v>
      </c>
      <c r="B36" s="105"/>
      <c r="C36" s="106"/>
      <c r="D36" s="105"/>
      <c r="E36" s="106"/>
      <c r="F36" s="105"/>
      <c r="G36" s="106"/>
      <c r="H36" s="105"/>
      <c r="I36" s="107"/>
      <c r="J36" s="105"/>
      <c r="K36" s="106"/>
      <c r="L36" s="105"/>
      <c r="M36" s="106"/>
      <c r="N36" s="105"/>
      <c r="O36" s="106"/>
      <c r="P36" s="105"/>
      <c r="Q36" s="106"/>
      <c r="R36" s="105"/>
      <c r="S36" s="106"/>
      <c r="T36" s="108">
        <f t="shared" si="15"/>
        <v>0</v>
      </c>
      <c r="U36" s="11"/>
      <c r="V36" s="11"/>
      <c r="W36" s="11"/>
      <c r="X36" s="11"/>
      <c r="Y36" s="11"/>
      <c r="Z36" s="11"/>
      <c r="AA36" s="11"/>
      <c r="AB36" s="12"/>
      <c r="AC36" s="20" t="str">
        <f t="shared" si="1"/>
        <v>Rob Richards</v>
      </c>
      <c r="AD36" s="10">
        <f t="shared" si="2"/>
      </c>
      <c r="AE36" s="10">
        <f t="shared" si="3"/>
      </c>
      <c r="AF36" s="10">
        <f t="shared" si="4"/>
      </c>
      <c r="AG36" s="10"/>
      <c r="AH36" s="10">
        <f t="shared" si="13"/>
      </c>
      <c r="AI36" s="10">
        <f t="shared" si="16"/>
      </c>
      <c r="AJ36" s="10">
        <f t="shared" si="17"/>
      </c>
      <c r="AK36" s="10">
        <f t="shared" si="17"/>
      </c>
      <c r="AL36" s="12">
        <f t="shared" si="9"/>
      </c>
      <c r="AM36" s="27">
        <f t="shared" si="14"/>
        <v>0</v>
      </c>
      <c r="AO36"/>
      <c r="AP36"/>
      <c r="AQ36"/>
      <c r="AR36"/>
      <c r="AS36"/>
      <c r="AT36"/>
      <c r="AU36"/>
      <c r="AV36"/>
      <c r="AW36"/>
      <c r="AX36"/>
      <c r="AY36"/>
      <c r="AZ36"/>
      <c r="BB36"/>
    </row>
    <row r="37" spans="1:39" ht="12.75" hidden="1">
      <c r="A37" s="104" t="s">
        <v>59</v>
      </c>
      <c r="B37" s="105"/>
      <c r="C37" s="106"/>
      <c r="D37" s="105"/>
      <c r="E37" s="106"/>
      <c r="F37" s="105"/>
      <c r="G37" s="106"/>
      <c r="H37" s="105"/>
      <c r="I37" s="107"/>
      <c r="J37" s="105"/>
      <c r="K37" s="106"/>
      <c r="L37" s="105"/>
      <c r="M37" s="106"/>
      <c r="N37" s="105"/>
      <c r="O37" s="106"/>
      <c r="P37" s="105"/>
      <c r="Q37" s="106"/>
      <c r="R37" s="105"/>
      <c r="S37" s="106"/>
      <c r="T37" s="108">
        <f t="shared" si="15"/>
        <v>0</v>
      </c>
      <c r="AB37" s="12"/>
      <c r="AC37" s="20" t="str">
        <f t="shared" si="1"/>
        <v>Peter Couper</v>
      </c>
      <c r="AD37" s="10">
        <f t="shared" si="2"/>
      </c>
      <c r="AE37" s="10">
        <f t="shared" si="3"/>
      </c>
      <c r="AF37" s="10">
        <f t="shared" si="4"/>
      </c>
      <c r="AG37" s="10"/>
      <c r="AH37" s="10">
        <f t="shared" si="13"/>
      </c>
      <c r="AI37" s="10">
        <f t="shared" si="16"/>
      </c>
      <c r="AJ37" s="10">
        <f t="shared" si="17"/>
      </c>
      <c r="AK37" s="10">
        <f t="shared" si="17"/>
      </c>
      <c r="AL37" s="12">
        <f t="shared" si="9"/>
      </c>
      <c r="AM37" s="27">
        <f t="shared" si="14"/>
        <v>0</v>
      </c>
    </row>
    <row r="38" spans="1:39" ht="12.75" hidden="1">
      <c r="A38" s="104" t="s">
        <v>60</v>
      </c>
      <c r="B38" s="105"/>
      <c r="C38" s="106"/>
      <c r="D38" s="105"/>
      <c r="E38" s="106"/>
      <c r="F38" s="105"/>
      <c r="G38" s="106"/>
      <c r="H38" s="105"/>
      <c r="I38" s="107"/>
      <c r="J38" s="105"/>
      <c r="K38" s="106"/>
      <c r="L38" s="105"/>
      <c r="M38" s="106"/>
      <c r="N38" s="105"/>
      <c r="O38" s="106"/>
      <c r="P38" s="105"/>
      <c r="Q38" s="106"/>
      <c r="R38" s="105"/>
      <c r="S38" s="106"/>
      <c r="T38" s="108">
        <f t="shared" si="15"/>
        <v>0</v>
      </c>
      <c r="AB38" s="12"/>
      <c r="AC38" s="20" t="str">
        <f t="shared" si="1"/>
        <v>Sanjay Sathananthan</v>
      </c>
      <c r="AD38" s="10">
        <f t="shared" si="2"/>
      </c>
      <c r="AE38" s="10">
        <f t="shared" si="3"/>
      </c>
      <c r="AF38" s="10">
        <f t="shared" si="4"/>
      </c>
      <c r="AG38" s="10"/>
      <c r="AH38" s="10">
        <f t="shared" si="13"/>
      </c>
      <c r="AI38" s="10">
        <f t="shared" si="16"/>
      </c>
      <c r="AJ38" s="10">
        <f t="shared" si="17"/>
      </c>
      <c r="AK38" s="10">
        <f t="shared" si="17"/>
      </c>
      <c r="AL38" s="12">
        <f t="shared" si="9"/>
      </c>
      <c r="AM38" s="27">
        <f t="shared" si="14"/>
        <v>0</v>
      </c>
    </row>
    <row r="39" spans="1:54" s="6" customFormat="1" ht="12.75" hidden="1">
      <c r="A39" s="104"/>
      <c r="B39" s="105"/>
      <c r="C39" s="106"/>
      <c r="D39" s="105"/>
      <c r="E39" s="106"/>
      <c r="F39" s="105"/>
      <c r="G39" s="106"/>
      <c r="H39" s="105"/>
      <c r="I39" s="107"/>
      <c r="J39" s="105"/>
      <c r="K39" s="106"/>
      <c r="L39" s="105"/>
      <c r="M39" s="106"/>
      <c r="N39" s="105"/>
      <c r="O39" s="106"/>
      <c r="P39" s="105"/>
      <c r="Q39" s="106"/>
      <c r="R39" s="105"/>
      <c r="S39" s="106"/>
      <c r="T39" s="108"/>
      <c r="U39" s="11"/>
      <c r="V39" s="11"/>
      <c r="W39" s="11"/>
      <c r="X39" s="11"/>
      <c r="Y39" s="11"/>
      <c r="Z39" s="11"/>
      <c r="AA39" s="11"/>
      <c r="AB39" s="12"/>
      <c r="AC39" s="20"/>
      <c r="AD39" s="10"/>
      <c r="AE39" s="10"/>
      <c r="AF39" s="10"/>
      <c r="AG39" s="10"/>
      <c r="AH39" s="10"/>
      <c r="AI39" s="10"/>
      <c r="AJ39" s="10"/>
      <c r="AK39" s="10"/>
      <c r="AL39" s="12"/>
      <c r="AM39" s="27"/>
      <c r="AO39"/>
      <c r="AP39"/>
      <c r="AQ39"/>
      <c r="AR39"/>
      <c r="AS39"/>
      <c r="AT39"/>
      <c r="AU39"/>
      <c r="AV39"/>
      <c r="AW39"/>
      <c r="AX39"/>
      <c r="AY39"/>
      <c r="AZ39"/>
      <c r="BB39"/>
    </row>
    <row r="40" spans="1:54" s="6" customFormat="1" ht="12.75" hidden="1">
      <c r="A40" s="104"/>
      <c r="B40" s="105"/>
      <c r="C40" s="106"/>
      <c r="D40" s="105"/>
      <c r="E40" s="106"/>
      <c r="F40" s="105"/>
      <c r="G40" s="106"/>
      <c r="H40" s="105"/>
      <c r="I40" s="107"/>
      <c r="J40" s="105"/>
      <c r="K40" s="106"/>
      <c r="L40" s="105"/>
      <c r="M40" s="106"/>
      <c r="N40" s="105"/>
      <c r="O40" s="106"/>
      <c r="P40" s="105"/>
      <c r="Q40" s="106"/>
      <c r="R40" s="105"/>
      <c r="S40" s="106"/>
      <c r="T40" s="108"/>
      <c r="U40" s="11"/>
      <c r="V40" s="11"/>
      <c r="W40" s="11"/>
      <c r="X40" s="11"/>
      <c r="Y40" s="11"/>
      <c r="Z40" s="11"/>
      <c r="AA40" s="11"/>
      <c r="AB40" s="12"/>
      <c r="AC40" s="20"/>
      <c r="AD40" s="10"/>
      <c r="AE40" s="10"/>
      <c r="AF40" s="10"/>
      <c r="AG40" s="10"/>
      <c r="AH40" s="10"/>
      <c r="AI40" s="10"/>
      <c r="AJ40" s="10"/>
      <c r="AK40" s="10"/>
      <c r="AL40" s="12"/>
      <c r="AM40" s="27"/>
      <c r="AO40"/>
      <c r="AP40"/>
      <c r="AQ40"/>
      <c r="AR40"/>
      <c r="AS40"/>
      <c r="AT40"/>
      <c r="AU40"/>
      <c r="AV40"/>
      <c r="AW40"/>
      <c r="AX40"/>
      <c r="AY40"/>
      <c r="AZ40"/>
      <c r="BB40"/>
    </row>
    <row r="41" spans="1:54" s="6" customFormat="1" ht="12.75" hidden="1">
      <c r="A41" s="104"/>
      <c r="B41" s="105"/>
      <c r="C41" s="106"/>
      <c r="D41" s="105"/>
      <c r="E41" s="106"/>
      <c r="F41" s="105"/>
      <c r="G41" s="106"/>
      <c r="H41" s="105"/>
      <c r="I41" s="107"/>
      <c r="J41" s="105"/>
      <c r="K41" s="106"/>
      <c r="L41" s="105"/>
      <c r="M41" s="106"/>
      <c r="N41" s="105"/>
      <c r="O41" s="106"/>
      <c r="P41" s="105"/>
      <c r="Q41" s="106"/>
      <c r="R41" s="105"/>
      <c r="S41" s="106"/>
      <c r="T41" s="108"/>
      <c r="U41" s="11"/>
      <c r="V41" s="11"/>
      <c r="W41" s="11"/>
      <c r="X41" s="11"/>
      <c r="Y41" s="11"/>
      <c r="Z41" s="11"/>
      <c r="AA41" s="11"/>
      <c r="AB41" s="12"/>
      <c r="AC41" s="20"/>
      <c r="AD41" s="10"/>
      <c r="AE41" s="10"/>
      <c r="AF41" s="10"/>
      <c r="AG41" s="10"/>
      <c r="AH41" s="10"/>
      <c r="AI41" s="10"/>
      <c r="AJ41" s="10"/>
      <c r="AK41" s="10"/>
      <c r="AL41" s="12"/>
      <c r="AM41" s="27"/>
      <c r="AO41"/>
      <c r="AP41"/>
      <c r="AQ41"/>
      <c r="AR41"/>
      <c r="AS41"/>
      <c r="AT41"/>
      <c r="AU41"/>
      <c r="AV41"/>
      <c r="AW41"/>
      <c r="AX41"/>
      <c r="AY41"/>
      <c r="AZ41"/>
      <c r="BB41"/>
    </row>
    <row r="42" spans="1:54" s="6" customFormat="1" ht="12.75" hidden="1">
      <c r="A42" s="104"/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  <c r="R42" s="105"/>
      <c r="S42" s="106"/>
      <c r="T42" s="109"/>
      <c r="U42" s="11"/>
      <c r="V42" s="11"/>
      <c r="W42" s="11"/>
      <c r="X42" s="11"/>
      <c r="Y42" s="11"/>
      <c r="Z42" s="11"/>
      <c r="AA42" s="11"/>
      <c r="AB42" s="12"/>
      <c r="AC42" s="20"/>
      <c r="AD42" s="10"/>
      <c r="AE42" s="10"/>
      <c r="AF42" s="10"/>
      <c r="AG42" s="10"/>
      <c r="AH42" s="10"/>
      <c r="AI42" s="10"/>
      <c r="AJ42" s="10"/>
      <c r="AK42" s="10"/>
      <c r="AL42" s="12"/>
      <c r="AM42" s="27"/>
      <c r="AO42"/>
      <c r="AP42"/>
      <c r="AQ42"/>
      <c r="AR42"/>
      <c r="AS42"/>
      <c r="AT42"/>
      <c r="AU42"/>
      <c r="AV42"/>
      <c r="AW42"/>
      <c r="AX42"/>
      <c r="AY42"/>
      <c r="AZ42"/>
      <c r="BB42"/>
    </row>
    <row r="43" spans="1:54" s="6" customFormat="1" ht="12.75">
      <c r="A43" s="110"/>
      <c r="B43" s="111"/>
      <c r="C43" s="112"/>
      <c r="D43" s="111"/>
      <c r="E43" s="112"/>
      <c r="F43" s="111"/>
      <c r="G43" s="112"/>
      <c r="H43" s="111"/>
      <c r="I43" s="112"/>
      <c r="J43" s="111"/>
      <c r="K43" s="112"/>
      <c r="L43" s="111"/>
      <c r="M43" s="112"/>
      <c r="N43" s="111"/>
      <c r="O43" s="112"/>
      <c r="P43" s="111"/>
      <c r="Q43" s="112"/>
      <c r="R43" s="111"/>
      <c r="S43" s="112"/>
      <c r="T43" s="113"/>
      <c r="U43" s="11"/>
      <c r="V43" s="11"/>
      <c r="W43" s="11"/>
      <c r="X43" s="11"/>
      <c r="Y43" s="11"/>
      <c r="Z43" s="11"/>
      <c r="AA43" s="11"/>
      <c r="AB43" s="12"/>
      <c r="AC43" s="20"/>
      <c r="AD43" s="10"/>
      <c r="AE43" s="10"/>
      <c r="AF43" s="10"/>
      <c r="AG43" s="10"/>
      <c r="AH43" s="10"/>
      <c r="AI43" s="10"/>
      <c r="AJ43" s="10"/>
      <c r="AK43" s="10"/>
      <c r="AL43" s="12"/>
      <c r="AM43" s="12"/>
      <c r="AO43"/>
      <c r="AP43"/>
      <c r="AQ43"/>
      <c r="AR43"/>
      <c r="AS43"/>
      <c r="AT43"/>
      <c r="AU43"/>
      <c r="AV43"/>
      <c r="AW43"/>
      <c r="AX43"/>
      <c r="AY43"/>
      <c r="AZ43"/>
      <c r="BB43"/>
    </row>
    <row r="44" spans="1:39" ht="12.75">
      <c r="A44" s="29" t="s">
        <v>61</v>
      </c>
      <c r="B44" s="86"/>
      <c r="C44" s="87">
        <f>COUNT(B7:B42)</f>
        <v>5</v>
      </c>
      <c r="D44" s="86"/>
      <c r="E44" s="87">
        <f>COUNT(D7:D42)</f>
        <v>7</v>
      </c>
      <c r="F44" s="86"/>
      <c r="G44" s="87">
        <v>9</v>
      </c>
      <c r="H44" s="86"/>
      <c r="I44" s="87">
        <f>COUNT(H7:H42)</f>
        <v>6</v>
      </c>
      <c r="J44" s="86"/>
      <c r="K44" s="87">
        <f>COUNT(J7:J42)</f>
        <v>9</v>
      </c>
      <c r="L44" s="86"/>
      <c r="M44" s="87">
        <f>COUNT(L7:L42)</f>
        <v>11</v>
      </c>
      <c r="N44" s="86"/>
      <c r="O44" s="87">
        <f>COUNT(N7:N42)</f>
        <v>6</v>
      </c>
      <c r="P44" s="86"/>
      <c r="Q44" s="87">
        <f>COUNT(P7:P42)</f>
        <v>2</v>
      </c>
      <c r="R44" s="86"/>
      <c r="S44" s="87">
        <f>COUNT(R7:R42)</f>
        <v>7</v>
      </c>
      <c r="T44" s="72"/>
      <c r="U44" s="13"/>
      <c r="V44" s="13"/>
      <c r="W44" s="13"/>
      <c r="X44" s="13"/>
      <c r="Y44" s="13"/>
      <c r="Z44" s="13"/>
      <c r="AA44" s="13"/>
      <c r="AB44" s="30"/>
      <c r="AC44" s="20"/>
      <c r="AD44" s="10"/>
      <c r="AE44" s="10"/>
      <c r="AF44" s="10"/>
      <c r="AG44" s="10"/>
      <c r="AH44" s="10"/>
      <c r="AI44" s="10"/>
      <c r="AJ44" s="10"/>
      <c r="AK44" s="10"/>
      <c r="AL44" s="12"/>
      <c r="AM44" s="12"/>
    </row>
    <row r="45" spans="1:39" ht="12.75">
      <c r="A45" s="31" t="s">
        <v>62</v>
      </c>
      <c r="B45" s="35"/>
      <c r="C45" s="88">
        <f>12*6+11*6+5+10*5+4+8*5+3+7*4+3+8*4+4*4+3+5+4*3+2*3+3*3</f>
        <v>354</v>
      </c>
      <c r="D45" s="35"/>
      <c r="E45" s="88">
        <v>336</v>
      </c>
      <c r="F45" s="36"/>
      <c r="G45" s="88">
        <v>241</v>
      </c>
      <c r="H45" s="36"/>
      <c r="I45" s="88">
        <v>281</v>
      </c>
      <c r="J45" s="36"/>
      <c r="K45" s="88">
        <v>264</v>
      </c>
      <c r="L45" s="35"/>
      <c r="M45" s="88">
        <v>435</v>
      </c>
      <c r="N45" s="36"/>
      <c r="O45" s="88">
        <v>260</v>
      </c>
      <c r="P45" s="36"/>
      <c r="Q45" s="88">
        <v>291</v>
      </c>
      <c r="R45" s="36"/>
      <c r="S45" s="88">
        <v>235</v>
      </c>
      <c r="T45" s="73"/>
      <c r="U45" s="13"/>
      <c r="V45" s="13"/>
      <c r="W45" s="13"/>
      <c r="X45" s="13"/>
      <c r="Y45" s="13"/>
      <c r="Z45" s="13"/>
      <c r="AA45" s="13"/>
      <c r="AB45" s="30"/>
      <c r="AC45" s="20"/>
      <c r="AD45" s="10"/>
      <c r="AE45" s="10"/>
      <c r="AF45" s="10"/>
      <c r="AG45" s="10"/>
      <c r="AH45" s="10"/>
      <c r="AI45" s="10"/>
      <c r="AJ45" s="10"/>
      <c r="AK45" s="10"/>
      <c r="AL45" s="12"/>
      <c r="AM45" s="12"/>
    </row>
    <row r="46" spans="1:39" ht="12.75">
      <c r="A46" s="11"/>
      <c r="B46" s="8"/>
      <c r="C46" s="56"/>
      <c r="D46" s="8"/>
      <c r="L46" s="8"/>
      <c r="T46" s="46"/>
      <c r="AB46" s="11"/>
      <c r="AC46" s="20"/>
      <c r="AD46" s="10"/>
      <c r="AE46" s="10"/>
      <c r="AF46" s="10"/>
      <c r="AG46" s="10"/>
      <c r="AH46" s="10"/>
      <c r="AI46" s="10"/>
      <c r="AJ46" s="10"/>
      <c r="AK46" s="10"/>
      <c r="AL46" s="12"/>
      <c r="AM46" s="12"/>
    </row>
    <row r="47" spans="1:39" ht="20.25" customHeight="1">
      <c r="A47" s="54"/>
      <c r="T47" s="46"/>
      <c r="AB47" s="11"/>
      <c r="AC47" s="20"/>
      <c r="AD47" s="10"/>
      <c r="AE47" s="10"/>
      <c r="AF47" s="10"/>
      <c r="AG47" s="10"/>
      <c r="AH47" s="10"/>
      <c r="AI47" s="10"/>
      <c r="AJ47" s="10"/>
      <c r="AK47" s="10"/>
      <c r="AL47" s="12"/>
      <c r="AM47" s="12"/>
    </row>
    <row r="48" spans="1:54" s="2" customFormat="1" ht="36" customHeight="1">
      <c r="A48" s="47"/>
      <c r="B48" s="49" t="str">
        <f>B3</f>
        <v>Brimbank CC Relays</v>
      </c>
      <c r="C48" s="50"/>
      <c r="D48" s="49" t="str">
        <f>D3</f>
        <v>Ballarat Road 10K</v>
      </c>
      <c r="E48" s="50"/>
      <c r="F48" s="49" t="s">
        <v>63</v>
      </c>
      <c r="G48" s="92"/>
      <c r="H48" s="49" t="str">
        <f>H3</f>
        <v>Bendigo Coliban Road Relay</v>
      </c>
      <c r="I48" s="92"/>
      <c r="J48" s="49" t="str">
        <f>J3</f>
        <v>A. Park Road 15K</v>
      </c>
      <c r="K48" s="92"/>
      <c r="L48" s="49" t="str">
        <f>L3</f>
        <v>Sandown Road Relays</v>
      </c>
      <c r="M48" s="92"/>
      <c r="N48" s="49" t="s">
        <v>64</v>
      </c>
      <c r="O48" s="50"/>
      <c r="P48" s="49" t="s">
        <v>65</v>
      </c>
      <c r="Q48" s="50"/>
      <c r="R48" s="49" t="str">
        <f>R3</f>
        <v>Burnley    1/2 Mara</v>
      </c>
      <c r="S48" s="50"/>
      <c r="T48" s="69" t="s">
        <v>11</v>
      </c>
      <c r="U48" s="57"/>
      <c r="V48" s="57"/>
      <c r="W48" s="57"/>
      <c r="X48" s="57"/>
      <c r="Y48" s="57"/>
      <c r="Z48" s="57"/>
      <c r="AA48" s="57"/>
      <c r="AB48" s="24"/>
      <c r="AC48" s="20"/>
      <c r="AD48" s="10"/>
      <c r="AE48" s="10"/>
      <c r="AF48" s="10"/>
      <c r="AG48" s="10"/>
      <c r="AH48" s="10"/>
      <c r="AI48" s="10"/>
      <c r="AJ48" s="10"/>
      <c r="AK48" s="10"/>
      <c r="AL48" s="12"/>
      <c r="AM48" s="12"/>
      <c r="AO48"/>
      <c r="AP48"/>
      <c r="AQ48"/>
      <c r="AR48"/>
      <c r="AS48"/>
      <c r="AT48"/>
      <c r="AU48"/>
      <c r="AV48"/>
      <c r="AW48"/>
      <c r="AX48"/>
      <c r="AY48"/>
      <c r="AZ48"/>
      <c r="BB48"/>
    </row>
    <row r="49" spans="1:54" s="4" customFormat="1" ht="12.75">
      <c r="A49" s="18"/>
      <c r="B49" s="8" t="str">
        <f>B4</f>
        <v>18.4.98</v>
      </c>
      <c r="C49" s="9"/>
      <c r="D49" s="8" t="str">
        <f>D4</f>
        <v>2.5.98</v>
      </c>
      <c r="E49" s="9"/>
      <c r="F49" s="8" t="str">
        <f>F4</f>
        <v>16.5.98</v>
      </c>
      <c r="G49" s="9"/>
      <c r="H49" s="8" t="str">
        <f>H4</f>
        <v>30.5.98</v>
      </c>
      <c r="I49" s="9"/>
      <c r="J49" s="8" t="str">
        <f>J4</f>
        <v>28.6.98</v>
      </c>
      <c r="K49" s="9"/>
      <c r="L49" s="8" t="str">
        <f>L4</f>
        <v>11.7.98</v>
      </c>
      <c r="M49" s="9"/>
      <c r="N49" s="8" t="str">
        <f>N4</f>
        <v>1.8.98</v>
      </c>
      <c r="O49" s="9"/>
      <c r="P49" s="8" t="str">
        <f>P4</f>
        <v>15.8.98</v>
      </c>
      <c r="Q49" s="9"/>
      <c r="R49" s="8" t="str">
        <f>R4</f>
        <v>13.9.98</v>
      </c>
      <c r="S49" s="9"/>
      <c r="T49" s="70"/>
      <c r="U49" s="56"/>
      <c r="V49" s="56"/>
      <c r="W49" s="56"/>
      <c r="X49" s="56"/>
      <c r="Y49" s="56"/>
      <c r="Z49" s="56"/>
      <c r="AA49" s="56"/>
      <c r="AB49" s="9"/>
      <c r="AC49" s="20"/>
      <c r="AD49" s="10"/>
      <c r="AE49" s="10"/>
      <c r="AF49" s="10"/>
      <c r="AG49" s="10"/>
      <c r="AH49" s="10"/>
      <c r="AI49" s="10"/>
      <c r="AJ49" s="10"/>
      <c r="AK49" s="10"/>
      <c r="AL49" s="12"/>
      <c r="AM49" s="12"/>
      <c r="AO49"/>
      <c r="AP49"/>
      <c r="AQ49"/>
      <c r="AR49"/>
      <c r="AS49"/>
      <c r="AT49"/>
      <c r="AU49"/>
      <c r="AV49"/>
      <c r="AW49"/>
      <c r="AX49"/>
      <c r="AY49"/>
      <c r="AZ49"/>
      <c r="BB49"/>
    </row>
    <row r="50" spans="1:54" s="4" customFormat="1" ht="12.75">
      <c r="A50" s="65"/>
      <c r="B50" s="66" t="s">
        <v>27</v>
      </c>
      <c r="C50" s="67" t="s">
        <v>28</v>
      </c>
      <c r="D50" s="66" t="s">
        <v>27</v>
      </c>
      <c r="E50" s="67" t="s">
        <v>28</v>
      </c>
      <c r="F50" s="66" t="s">
        <v>27</v>
      </c>
      <c r="G50" s="67" t="s">
        <v>28</v>
      </c>
      <c r="H50" s="66" t="s">
        <v>27</v>
      </c>
      <c r="I50" s="67" t="s">
        <v>29</v>
      </c>
      <c r="J50" s="66" t="s">
        <v>27</v>
      </c>
      <c r="K50" s="67" t="s">
        <v>28</v>
      </c>
      <c r="L50" s="66" t="s">
        <v>27</v>
      </c>
      <c r="M50" s="67" t="s">
        <v>28</v>
      </c>
      <c r="N50" s="66" t="s">
        <v>27</v>
      </c>
      <c r="O50" s="67" t="s">
        <v>28</v>
      </c>
      <c r="P50" s="66" t="s">
        <v>27</v>
      </c>
      <c r="Q50" s="67" t="s">
        <v>28</v>
      </c>
      <c r="R50" s="66" t="s">
        <v>27</v>
      </c>
      <c r="S50" s="67" t="s">
        <v>28</v>
      </c>
      <c r="T50" s="77"/>
      <c r="U50" s="56"/>
      <c r="V50" s="56"/>
      <c r="W50" s="56"/>
      <c r="X50" s="56"/>
      <c r="Y50" s="56"/>
      <c r="Z50" s="56"/>
      <c r="AA50" s="56"/>
      <c r="AB50" s="9"/>
      <c r="AC50" s="18"/>
      <c r="AD50" s="8"/>
      <c r="AE50" s="8"/>
      <c r="AF50" s="8"/>
      <c r="AG50" s="8"/>
      <c r="AH50" s="8"/>
      <c r="AI50" s="8"/>
      <c r="AJ50" s="8"/>
      <c r="AK50" s="8"/>
      <c r="AL50" s="9"/>
      <c r="AM50" s="9"/>
      <c r="AO50"/>
      <c r="AP50"/>
      <c r="AQ50"/>
      <c r="AR50"/>
      <c r="AS50"/>
      <c r="AT50"/>
      <c r="AU50"/>
      <c r="AV50"/>
      <c r="AW50"/>
      <c r="AX50"/>
      <c r="AY50"/>
      <c r="AZ50"/>
      <c r="BB50"/>
    </row>
    <row r="51" spans="1:39" ht="12.75">
      <c r="A51" s="22" t="s">
        <v>66</v>
      </c>
      <c r="B51" s="8"/>
      <c r="C51" s="9"/>
      <c r="D51" s="8"/>
      <c r="E51" s="9"/>
      <c r="G51" s="9"/>
      <c r="I51" s="9"/>
      <c r="K51" s="9"/>
      <c r="L51" s="8"/>
      <c r="M51" s="9"/>
      <c r="O51" s="9"/>
      <c r="Q51" s="9"/>
      <c r="R51" s="93"/>
      <c r="S51" s="95"/>
      <c r="T51" s="70"/>
      <c r="AB51" s="12"/>
      <c r="AC51" s="22"/>
      <c r="AD51" s="10"/>
      <c r="AE51" s="10"/>
      <c r="AF51" s="10"/>
      <c r="AG51" s="10"/>
      <c r="AH51" s="10"/>
      <c r="AI51" s="10"/>
      <c r="AJ51" s="10"/>
      <c r="AK51" s="10"/>
      <c r="AL51" s="12"/>
      <c r="AM51" s="27"/>
    </row>
    <row r="52" spans="1:52" s="6" customFormat="1" ht="12.75">
      <c r="A52" s="114" t="s">
        <v>67</v>
      </c>
      <c r="B52" s="100">
        <v>21.37</v>
      </c>
      <c r="C52" s="101">
        <v>2</v>
      </c>
      <c r="D52" s="100">
        <v>33.46</v>
      </c>
      <c r="E52" s="101">
        <v>1</v>
      </c>
      <c r="F52" s="100">
        <v>13.32</v>
      </c>
      <c r="G52" s="101">
        <v>2</v>
      </c>
      <c r="H52" s="100">
        <v>23.4</v>
      </c>
      <c r="I52" s="102">
        <v>6.6</v>
      </c>
      <c r="J52" s="100">
        <v>51.34</v>
      </c>
      <c r="K52" s="101">
        <v>1</v>
      </c>
      <c r="L52" s="100"/>
      <c r="M52" s="101"/>
      <c r="N52" s="100"/>
      <c r="O52" s="101"/>
      <c r="P52" s="100">
        <v>22.32</v>
      </c>
      <c r="Q52" s="101">
        <v>3</v>
      </c>
      <c r="R52" s="100"/>
      <c r="S52" s="101"/>
      <c r="T52" s="103">
        <f>COUNT(B52:S52)/2</f>
        <v>6</v>
      </c>
      <c r="U52" s="11"/>
      <c r="V52" s="11"/>
      <c r="W52" s="11"/>
      <c r="X52" s="11"/>
      <c r="Y52" s="11"/>
      <c r="Z52" s="11"/>
      <c r="AA52" s="11"/>
      <c r="AB52" s="12"/>
      <c r="AC52" s="61" t="str">
        <f aca="true" t="shared" si="18" ref="AC52:AC58">A52</f>
        <v>Susan Michelsson</v>
      </c>
      <c r="AD52" s="62">
        <f aca="true" t="shared" si="19" ref="AD52:AD58">IF(ISBLANK(C52),"",ROUND((C$63-C52+1)/C$63*100,2))</f>
        <v>98.82</v>
      </c>
      <c r="AE52" s="62">
        <f>IF(ISBLANK(E52),"",ROUND((E$63-E52+1)/E$63*100,2))</f>
        <v>100</v>
      </c>
      <c r="AF52" s="62">
        <f aca="true" t="shared" si="20" ref="AF52:AF58">IF(ISBLANK(G52),"",ROUND((G$63-G52+1)/G$63*100,2))</f>
        <v>99.1</v>
      </c>
      <c r="AG52" s="3">
        <f>AVERAGE(AH52,AE52,AF52)</f>
        <v>99.7</v>
      </c>
      <c r="AH52" s="62">
        <f aca="true" t="shared" si="21" ref="AH52:AH58">IF(ISBLANK(K52),"",ROUND((K$63-K52+1)/K$63*100,2))</f>
        <v>100</v>
      </c>
      <c r="AI52" s="62">
        <f>IF(ISBLANK(M52),"",ROUND((M$63-M52+1)/M$63*100,2))</f>
      </c>
      <c r="AJ52" s="62">
        <f>IF(ISBLANK(O52),"",ROUND((O$63-O52+1)/O$63*100,2))</f>
      </c>
      <c r="AK52" s="62">
        <f aca="true" t="shared" si="22" ref="AK52:AK58">IF(ISBLANK(Q52),"",ROUND((Q$63-Q52+1)/Q$63*100,2))</f>
        <v>97.14</v>
      </c>
      <c r="AL52" s="64">
        <f aca="true" t="shared" si="23" ref="AL52:AL58">IF(ISBLANK(S52),"",ROUND((S$63-S52+1)/S$63*100,2))</f>
      </c>
      <c r="AM52" s="64">
        <f aca="true" t="shared" si="24" ref="AM52:AM58">SUM(AD52:AL52)</f>
        <v>594.76</v>
      </c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6" customFormat="1" ht="12.75">
      <c r="A53" s="104" t="s">
        <v>68</v>
      </c>
      <c r="B53" s="105">
        <v>25.08</v>
      </c>
      <c r="C53" s="106">
        <v>33</v>
      </c>
      <c r="D53" s="105">
        <v>40.43</v>
      </c>
      <c r="E53" s="106" t="s">
        <v>69</v>
      </c>
      <c r="F53" s="105">
        <v>11.09</v>
      </c>
      <c r="G53" s="106" t="s">
        <v>70</v>
      </c>
      <c r="H53" s="105"/>
      <c r="I53" s="107"/>
      <c r="J53" s="105">
        <v>18.1</v>
      </c>
      <c r="K53" s="106" t="s">
        <v>107</v>
      </c>
      <c r="L53" s="105">
        <v>11.36</v>
      </c>
      <c r="M53" s="106" t="s">
        <v>70</v>
      </c>
      <c r="N53" s="105">
        <v>25.44</v>
      </c>
      <c r="O53" s="106" t="s">
        <v>107</v>
      </c>
      <c r="P53" s="105"/>
      <c r="Q53" s="106"/>
      <c r="R53" s="105"/>
      <c r="S53" s="106"/>
      <c r="T53" s="108">
        <f>COUNT(B53:S53)/2+1</f>
        <v>4.5</v>
      </c>
      <c r="U53" s="11"/>
      <c r="V53" s="11"/>
      <c r="W53" s="11"/>
      <c r="X53" s="11"/>
      <c r="Y53" s="11"/>
      <c r="Z53" s="11"/>
      <c r="AA53" s="11"/>
      <c r="AB53" s="12"/>
      <c r="AC53" s="20" t="str">
        <f t="shared" si="18"/>
        <v>Alison Correll</v>
      </c>
      <c r="AD53" s="10">
        <f t="shared" si="19"/>
        <v>62.35</v>
      </c>
      <c r="AE53" s="10">
        <f>ROUND((95-38+1)/95*100,2)</f>
        <v>61.05</v>
      </c>
      <c r="AF53" s="10">
        <f>IF(ISBLANK(G53),"",ROUND((17-3+1)/17*100,2))</f>
        <v>88.24</v>
      </c>
      <c r="AG53" s="3"/>
      <c r="AH53" s="10">
        <f>IF(ISBLANK(K53),"",ROUND((8-2+1)/8*100,2))</f>
        <v>87.5</v>
      </c>
      <c r="AI53" s="62">
        <f>IF(ISBLANK(M53),"",ROUND((20-3+1)/20*100,2))</f>
        <v>90</v>
      </c>
      <c r="AJ53" s="10">
        <f>IF(ISBLANK(O53),"",ROUND((8-2+1)/8*100,2))</f>
        <v>87.5</v>
      </c>
      <c r="AK53" s="62">
        <f t="shared" si="22"/>
      </c>
      <c r="AL53" s="64">
        <f t="shared" si="23"/>
      </c>
      <c r="AM53" s="27">
        <f t="shared" si="24"/>
        <v>476.64</v>
      </c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6" customFormat="1" ht="12.75">
      <c r="A54" s="115" t="s">
        <v>71</v>
      </c>
      <c r="B54" s="105">
        <v>26.06</v>
      </c>
      <c r="C54" s="106">
        <v>43</v>
      </c>
      <c r="D54" s="105">
        <v>41.26</v>
      </c>
      <c r="E54" s="106">
        <v>45</v>
      </c>
      <c r="F54" s="105">
        <v>16.14</v>
      </c>
      <c r="G54" s="106">
        <v>53</v>
      </c>
      <c r="H54" s="105"/>
      <c r="I54" s="107"/>
      <c r="J54" s="105">
        <v>65.34</v>
      </c>
      <c r="K54" s="106">
        <v>42</v>
      </c>
      <c r="L54" s="105">
        <v>25.13</v>
      </c>
      <c r="M54" s="106">
        <v>46</v>
      </c>
      <c r="N54" s="105">
        <v>35.1</v>
      </c>
      <c r="O54" s="106">
        <v>65</v>
      </c>
      <c r="P54" s="105">
        <v>27.34</v>
      </c>
      <c r="Q54" s="106">
        <v>50</v>
      </c>
      <c r="R54" s="105"/>
      <c r="S54" s="106"/>
      <c r="T54" s="108">
        <f aca="true" t="shared" si="25" ref="T54:T60">COUNT(B54:S54)/2</f>
        <v>7</v>
      </c>
      <c r="U54" s="11"/>
      <c r="V54" s="11"/>
      <c r="W54" s="11"/>
      <c r="X54" s="11"/>
      <c r="Y54" s="11"/>
      <c r="Z54" s="11"/>
      <c r="AA54" s="11"/>
      <c r="AB54" s="12"/>
      <c r="AC54" s="61" t="str">
        <f t="shared" si="18"/>
        <v>Zsanelle McGrath</v>
      </c>
      <c r="AD54" s="62">
        <f t="shared" si="19"/>
        <v>50.59</v>
      </c>
      <c r="AE54" s="62">
        <f aca="true" t="shared" si="26" ref="AE54:AE60">IF(ISBLANK(E54),"",ROUND((E$63-E54+1)/E$63*100,2))</f>
        <v>53.68</v>
      </c>
      <c r="AF54" s="62">
        <f t="shared" si="20"/>
        <v>53.15</v>
      </c>
      <c r="AG54" s="3"/>
      <c r="AH54" s="62">
        <f t="shared" si="21"/>
        <v>36.92</v>
      </c>
      <c r="AI54" s="62">
        <f>IF(ISBLANK(M54),"",ROUND((M$63-M54+1)/M$63*100,2))</f>
        <v>55</v>
      </c>
      <c r="AJ54" s="62">
        <f aca="true" t="shared" si="27" ref="AJ54:AJ60">IF(ISBLANK(O54),"",ROUND((O$63-O54+1)/O$63*100,2))</f>
        <v>35.35</v>
      </c>
      <c r="AK54" s="62">
        <f t="shared" si="22"/>
        <v>30</v>
      </c>
      <c r="AL54" s="64">
        <f t="shared" si="23"/>
      </c>
      <c r="AM54" s="64">
        <f t="shared" si="24"/>
        <v>314.69000000000005</v>
      </c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6" customFormat="1" ht="12.75">
      <c r="A55" s="104" t="s">
        <v>72</v>
      </c>
      <c r="B55" s="105">
        <v>27.1</v>
      </c>
      <c r="C55" s="106">
        <v>56</v>
      </c>
      <c r="D55" s="105">
        <v>43.42</v>
      </c>
      <c r="E55" s="106">
        <v>65</v>
      </c>
      <c r="F55" s="105">
        <v>16.45</v>
      </c>
      <c r="G55" s="106">
        <v>64</v>
      </c>
      <c r="H55" s="105"/>
      <c r="I55" s="107"/>
      <c r="J55" s="105">
        <v>63.26</v>
      </c>
      <c r="K55" s="106">
        <v>35</v>
      </c>
      <c r="L55" s="105"/>
      <c r="M55" s="106"/>
      <c r="N55" s="105">
        <v>35.57</v>
      </c>
      <c r="O55" s="106">
        <v>48</v>
      </c>
      <c r="P55" s="105"/>
      <c r="Q55" s="106"/>
      <c r="R55" s="105">
        <v>92.38</v>
      </c>
      <c r="S55" s="106">
        <v>21</v>
      </c>
      <c r="T55" s="108">
        <f t="shared" si="25"/>
        <v>6</v>
      </c>
      <c r="U55" s="11"/>
      <c r="V55" s="11"/>
      <c r="W55" s="11"/>
      <c r="X55" s="11"/>
      <c r="Y55" s="11"/>
      <c r="Z55" s="11"/>
      <c r="AA55" s="11"/>
      <c r="AB55" s="12"/>
      <c r="AC55" s="61" t="str">
        <f t="shared" si="18"/>
        <v>Caitlin Harrison</v>
      </c>
      <c r="AD55" s="62">
        <f t="shared" si="19"/>
        <v>35.29</v>
      </c>
      <c r="AE55" s="62">
        <f t="shared" si="26"/>
        <v>32.63</v>
      </c>
      <c r="AF55" s="62">
        <f t="shared" si="20"/>
        <v>43.24</v>
      </c>
      <c r="AG55" s="3"/>
      <c r="AH55" s="62">
        <f t="shared" si="21"/>
        <v>47.69</v>
      </c>
      <c r="AI55" s="62">
        <f>IF(ISBLANK(M55),"",ROUND((M$63-M55+1)/M$63*100,2))</f>
      </c>
      <c r="AJ55" s="62">
        <f t="shared" si="27"/>
        <v>52.53</v>
      </c>
      <c r="AK55" s="62">
        <f t="shared" si="22"/>
      </c>
      <c r="AL55" s="64">
        <f t="shared" si="23"/>
        <v>53.49</v>
      </c>
      <c r="AM55" s="64">
        <f t="shared" si="24"/>
        <v>264.87</v>
      </c>
      <c r="AO55"/>
      <c r="AP55"/>
      <c r="AQ55"/>
      <c r="AR55"/>
      <c r="AS55"/>
      <c r="AT55"/>
      <c r="AU55"/>
      <c r="AV55"/>
      <c r="AW55"/>
      <c r="AX55"/>
      <c r="AY55"/>
      <c r="AZ55"/>
    </row>
    <row r="56" spans="1:39" ht="12.75">
      <c r="A56" s="104" t="s">
        <v>73</v>
      </c>
      <c r="B56" s="105">
        <v>28.3</v>
      </c>
      <c r="C56" s="106">
        <v>69</v>
      </c>
      <c r="D56" s="105"/>
      <c r="E56" s="106"/>
      <c r="F56" s="105">
        <v>12.01</v>
      </c>
      <c r="G56" s="106" t="s">
        <v>74</v>
      </c>
      <c r="H56" s="105"/>
      <c r="I56" s="107"/>
      <c r="J56" s="105">
        <v>19.36</v>
      </c>
      <c r="K56" s="106">
        <v>7</v>
      </c>
      <c r="L56" s="105">
        <v>11.46</v>
      </c>
      <c r="M56" s="106" t="s">
        <v>69</v>
      </c>
      <c r="N56" s="105">
        <v>26.48</v>
      </c>
      <c r="O56" s="106" t="s">
        <v>74</v>
      </c>
      <c r="P56" s="105">
        <v>17.17</v>
      </c>
      <c r="Q56" s="106" t="s">
        <v>74</v>
      </c>
      <c r="R56" s="105"/>
      <c r="S56" s="106"/>
      <c r="T56" s="108">
        <f t="shared" si="25"/>
        <v>4</v>
      </c>
      <c r="AB56" s="12"/>
      <c r="AC56" s="20" t="str">
        <f t="shared" si="18"/>
        <v>Tracey Lindup</v>
      </c>
      <c r="AD56" s="10">
        <f t="shared" si="19"/>
        <v>20</v>
      </c>
      <c r="AE56" s="10">
        <f t="shared" si="26"/>
      </c>
      <c r="AF56" s="10">
        <f>IF(ISBLANK(G56),"",ROUND((17-7+1)/17*100,2))</f>
        <v>64.71</v>
      </c>
      <c r="AG56"/>
      <c r="AH56" s="10">
        <f>IF(ISBLANK(K56),"",ROUND((8-K56+1)/8*100,2))</f>
        <v>25</v>
      </c>
      <c r="AI56" s="62">
        <f>IF(ISBLANK(M56),"",ROUND((20-4+1)/20*100,2))</f>
        <v>85</v>
      </c>
      <c r="AJ56" s="10">
        <f>IF(ISBLANK(O56),"",ROUND((8-7+1)/8*100,2))</f>
        <v>25</v>
      </c>
      <c r="AK56" s="62">
        <f>IF(ISBLANK(Q56),"",ROUND((10-7+1)/10*100,2))</f>
        <v>40</v>
      </c>
      <c r="AL56" s="64">
        <f t="shared" si="23"/>
      </c>
      <c r="AM56" s="27">
        <f t="shared" si="24"/>
        <v>259.71</v>
      </c>
    </row>
    <row r="57" spans="1:53" ht="12.75">
      <c r="A57" s="104" t="s">
        <v>75</v>
      </c>
      <c r="B57" s="105"/>
      <c r="C57" s="106"/>
      <c r="D57" s="105" t="s">
        <v>33</v>
      </c>
      <c r="E57" s="106"/>
      <c r="F57" s="105"/>
      <c r="G57" s="106"/>
      <c r="H57" s="105"/>
      <c r="I57" s="106"/>
      <c r="J57" s="105"/>
      <c r="K57" s="106"/>
      <c r="L57" s="105">
        <v>12.44</v>
      </c>
      <c r="M57" s="106" t="s">
        <v>106</v>
      </c>
      <c r="N57" s="105"/>
      <c r="O57" s="106"/>
      <c r="P57" s="105"/>
      <c r="Q57" s="106"/>
      <c r="R57" s="105"/>
      <c r="S57" s="106"/>
      <c r="T57" s="108">
        <f t="shared" si="25"/>
        <v>0.5</v>
      </c>
      <c r="AB57" s="12"/>
      <c r="AC57" s="20" t="str">
        <f t="shared" si="18"/>
        <v>Julianne Davies</v>
      </c>
      <c r="AD57" s="10">
        <f t="shared" si="19"/>
      </c>
      <c r="AE57" s="10">
        <f t="shared" si="26"/>
      </c>
      <c r="AF57" s="10">
        <f t="shared" si="20"/>
      </c>
      <c r="AH57" s="10">
        <f t="shared" si="21"/>
      </c>
      <c r="AI57" s="62">
        <f>IF(ISBLANK(M57),"",ROUND((20-10+1)/20*100,2))</f>
        <v>55</v>
      </c>
      <c r="AJ57" s="10">
        <f t="shared" si="27"/>
      </c>
      <c r="AK57" s="62">
        <f t="shared" si="22"/>
      </c>
      <c r="AL57" s="64">
        <f t="shared" si="23"/>
      </c>
      <c r="AM57" s="27">
        <f t="shared" si="24"/>
        <v>55</v>
      </c>
      <c r="BA57" s="6"/>
    </row>
    <row r="58" spans="1:53" ht="12.75">
      <c r="A58" s="104" t="s">
        <v>76</v>
      </c>
      <c r="B58" s="105"/>
      <c r="C58" s="106"/>
      <c r="D58" s="105"/>
      <c r="E58" s="106"/>
      <c r="F58" s="105">
        <v>24.5</v>
      </c>
      <c r="G58" s="106">
        <v>110</v>
      </c>
      <c r="H58" s="105"/>
      <c r="I58" s="106"/>
      <c r="J58" s="105"/>
      <c r="K58" s="106"/>
      <c r="L58" s="105">
        <v>16.13</v>
      </c>
      <c r="M58" s="106"/>
      <c r="N58" s="105"/>
      <c r="O58" s="106"/>
      <c r="P58" s="105"/>
      <c r="Q58" s="106"/>
      <c r="R58" s="105"/>
      <c r="S58" s="106"/>
      <c r="T58" s="108">
        <f t="shared" si="25"/>
        <v>1.5</v>
      </c>
      <c r="AB58" s="12"/>
      <c r="AC58" s="20" t="str">
        <f t="shared" si="18"/>
        <v>Julia Hamilton</v>
      </c>
      <c r="AD58" s="10">
        <f t="shared" si="19"/>
      </c>
      <c r="AE58" s="10">
        <f t="shared" si="26"/>
      </c>
      <c r="AF58" s="10">
        <f t="shared" si="20"/>
        <v>1.8</v>
      </c>
      <c r="AG58"/>
      <c r="AH58" s="10">
        <f t="shared" si="21"/>
      </c>
      <c r="AI58" s="62">
        <f>1</f>
        <v>1</v>
      </c>
      <c r="AJ58" s="10">
        <f t="shared" si="27"/>
      </c>
      <c r="AK58" s="62">
        <f t="shared" si="22"/>
      </c>
      <c r="AL58" s="64">
        <f t="shared" si="23"/>
      </c>
      <c r="AM58" s="27">
        <f t="shared" si="24"/>
        <v>2.8</v>
      </c>
      <c r="BA58" s="6"/>
    </row>
    <row r="59" spans="1:53" ht="12.75">
      <c r="A59" s="104" t="s">
        <v>104</v>
      </c>
      <c r="B59" s="105"/>
      <c r="C59" s="106"/>
      <c r="D59" s="105"/>
      <c r="E59" s="106"/>
      <c r="F59" s="105"/>
      <c r="G59" s="106"/>
      <c r="H59" s="105"/>
      <c r="I59" s="106"/>
      <c r="J59" s="105"/>
      <c r="K59" s="106"/>
      <c r="L59" s="105">
        <v>32.17</v>
      </c>
      <c r="M59" s="106">
        <v>99</v>
      </c>
      <c r="N59" s="105"/>
      <c r="O59" s="106"/>
      <c r="P59" s="105"/>
      <c r="Q59" s="106"/>
      <c r="R59" s="105"/>
      <c r="S59" s="106"/>
      <c r="T59" s="108">
        <f t="shared" si="25"/>
        <v>1</v>
      </c>
      <c r="AB59" s="12"/>
      <c r="AC59" s="20" t="str">
        <f>A59</f>
        <v>Madeline Smith</v>
      </c>
      <c r="AD59" s="10">
        <f>IF(ISBLANK(C59),"",ROUND((C$63-C59+1)/C$63*100,2))</f>
      </c>
      <c r="AE59" s="10">
        <f t="shared" si="26"/>
      </c>
      <c r="AF59" s="10">
        <f>IF(ISBLANK(G59),"",ROUND((G$63-G59+1)/G$63*100,2))</f>
      </c>
      <c r="AG59"/>
      <c r="AH59" s="10">
        <f>IF(ISBLANK(K59),"",ROUND((K$63-K59+1)/K$63*100,2))</f>
      </c>
      <c r="AI59" s="62">
        <f>IF(ISBLANK(M59),"",ROUND((M$63-M59+1)/M$63*100,2))</f>
        <v>2</v>
      </c>
      <c r="AJ59" s="10">
        <f t="shared" si="27"/>
      </c>
      <c r="AK59" s="62">
        <f>IF(ISBLANK(Q59),"",ROUND((Q$63-Q59+1)/Q$63*100,2))</f>
      </c>
      <c r="AL59" s="64">
        <f>IF(ISBLANK(S59),"",ROUND((S$63-S59+1)/S$63*100,2))</f>
      </c>
      <c r="AM59" s="27">
        <f>SUM(AD59:AL59)</f>
        <v>2</v>
      </c>
      <c r="BA59" s="6"/>
    </row>
    <row r="60" spans="1:53" ht="12.75">
      <c r="A60" s="116" t="s">
        <v>105</v>
      </c>
      <c r="B60" s="117"/>
      <c r="C60" s="118"/>
      <c r="D60" s="117"/>
      <c r="E60" s="118"/>
      <c r="F60" s="117"/>
      <c r="G60" s="118"/>
      <c r="H60" s="117"/>
      <c r="I60" s="118"/>
      <c r="J60" s="117"/>
      <c r="K60" s="118"/>
      <c r="L60" s="117">
        <v>29.23</v>
      </c>
      <c r="M60" s="118">
        <v>92</v>
      </c>
      <c r="N60" s="117"/>
      <c r="O60" s="118"/>
      <c r="P60" s="117"/>
      <c r="Q60" s="118"/>
      <c r="R60" s="117"/>
      <c r="S60" s="118"/>
      <c r="T60" s="119">
        <f t="shared" si="25"/>
        <v>1</v>
      </c>
      <c r="AB60" s="12"/>
      <c r="AC60" s="20" t="str">
        <f>A60</f>
        <v>Jenny Davies</v>
      </c>
      <c r="AD60" s="10">
        <f>IF(ISBLANK(C60),"",ROUND((C$63-C60+1)/C$63*100,2))</f>
      </c>
      <c r="AE60" s="10">
        <f t="shared" si="26"/>
      </c>
      <c r="AF60" s="10">
        <f>IF(ISBLANK(G60),"",ROUND((G$63-G60+1)/G$63*100,2))</f>
      </c>
      <c r="AG60"/>
      <c r="AH60" s="10">
        <f>IF(ISBLANK(K60),"",ROUND((K$63-K60+1)/K$63*100,2))</f>
      </c>
      <c r="AI60" s="62">
        <f>IF(ISBLANK(M60),"",ROUND((M$63-M60+1)/M$63*100,2))</f>
        <v>9</v>
      </c>
      <c r="AJ60" s="10">
        <f t="shared" si="27"/>
      </c>
      <c r="AK60" s="62">
        <f>IF(ISBLANK(Q60),"",ROUND((Q$63-Q60+1)/Q$63*100,2))</f>
      </c>
      <c r="AL60" s="64">
        <f>IF(ISBLANK(S60),"",ROUND((S$63-S60+1)/S$63*100,2))</f>
      </c>
      <c r="AM60" s="27">
        <f>SUM(AD60:AL60)</f>
        <v>9</v>
      </c>
      <c r="BA60" s="6"/>
    </row>
    <row r="61" spans="1:53" s="6" customFormat="1" ht="12.75">
      <c r="A61" s="20"/>
      <c r="B61" s="8"/>
      <c r="C61" s="9"/>
      <c r="D61" s="8"/>
      <c r="E61" s="9"/>
      <c r="F61" s="8"/>
      <c r="G61" s="9"/>
      <c r="H61" s="8"/>
      <c r="I61" s="9"/>
      <c r="J61" s="8"/>
      <c r="K61" s="9"/>
      <c r="L61" s="8"/>
      <c r="M61" s="9"/>
      <c r="N61" s="8"/>
      <c r="O61" s="9"/>
      <c r="P61" s="8"/>
      <c r="Q61" s="9"/>
      <c r="R61" s="8"/>
      <c r="S61" s="9"/>
      <c r="T61" s="70"/>
      <c r="U61" s="11"/>
      <c r="V61" s="11"/>
      <c r="W61" s="11"/>
      <c r="X61" s="11"/>
      <c r="Y61" s="11"/>
      <c r="Z61" s="11"/>
      <c r="AA61" s="11"/>
      <c r="AB61" s="12"/>
      <c r="AC61" s="20"/>
      <c r="AD61" s="10"/>
      <c r="AE61" s="10"/>
      <c r="AF61" s="10"/>
      <c r="AG61" s="10"/>
      <c r="AH61" s="10"/>
      <c r="AI61" s="10"/>
      <c r="AJ61" s="10"/>
      <c r="AK61" s="10"/>
      <c r="AL61" s="12"/>
      <c r="AM61" s="12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39" ht="12.75">
      <c r="A62" s="29" t="s">
        <v>61</v>
      </c>
      <c r="B62" s="86"/>
      <c r="C62" s="87">
        <f>COUNT(B52:B61)</f>
        <v>5</v>
      </c>
      <c r="D62" s="86"/>
      <c r="E62" s="87">
        <f>COUNT(D52:D61)</f>
        <v>4</v>
      </c>
      <c r="F62" s="86"/>
      <c r="G62" s="87">
        <v>6</v>
      </c>
      <c r="H62" s="86"/>
      <c r="I62" s="87">
        <f>COUNT(H52:H61)</f>
        <v>1</v>
      </c>
      <c r="J62" s="86"/>
      <c r="K62" s="87">
        <f>COUNT(J52:J61)</f>
        <v>5</v>
      </c>
      <c r="L62" s="86"/>
      <c r="M62" s="87">
        <f>COUNT(L52:L61)</f>
        <v>7</v>
      </c>
      <c r="N62" s="86"/>
      <c r="O62" s="87">
        <f>COUNT(N52:N61)</f>
        <v>4</v>
      </c>
      <c r="P62" s="86"/>
      <c r="Q62" s="87">
        <f>COUNT(P52:P61)</f>
        <v>3</v>
      </c>
      <c r="R62" s="86"/>
      <c r="S62" s="87">
        <f>COUNT(R52:R61)</f>
        <v>1</v>
      </c>
      <c r="T62" s="72"/>
      <c r="U62" s="13"/>
      <c r="V62" s="13"/>
      <c r="W62" s="13"/>
      <c r="X62" s="13"/>
      <c r="Y62" s="13"/>
      <c r="Z62" s="13"/>
      <c r="AA62" s="13"/>
      <c r="AB62" s="30"/>
      <c r="AC62" s="60"/>
      <c r="AD62" s="13"/>
      <c r="AE62" s="13"/>
      <c r="AF62" s="13"/>
      <c r="AG62" s="10"/>
      <c r="AH62" s="13"/>
      <c r="AI62" s="13"/>
      <c r="AJ62" s="13"/>
      <c r="AK62" s="13"/>
      <c r="AL62" s="30"/>
      <c r="AM62" s="30"/>
    </row>
    <row r="63" spans="1:39" ht="12.75">
      <c r="A63" s="31" t="s">
        <v>62</v>
      </c>
      <c r="B63" s="35"/>
      <c r="C63" s="88">
        <v>85</v>
      </c>
      <c r="D63" s="35"/>
      <c r="E63" s="88">
        <v>95</v>
      </c>
      <c r="F63" s="36"/>
      <c r="G63" s="88">
        <v>111</v>
      </c>
      <c r="H63" s="36"/>
      <c r="I63" s="88">
        <v>75</v>
      </c>
      <c r="J63" s="36"/>
      <c r="K63" s="88">
        <v>65</v>
      </c>
      <c r="L63" s="35"/>
      <c r="M63" s="88">
        <v>100</v>
      </c>
      <c r="N63" s="36"/>
      <c r="O63" s="88">
        <v>99</v>
      </c>
      <c r="P63" s="36"/>
      <c r="Q63" s="88">
        <v>70</v>
      </c>
      <c r="R63" s="36"/>
      <c r="S63" s="88">
        <v>43</v>
      </c>
      <c r="T63" s="73"/>
      <c r="U63" s="13"/>
      <c r="V63" s="13"/>
      <c r="W63" s="13"/>
      <c r="X63" s="13"/>
      <c r="Y63" s="13"/>
      <c r="Z63" s="13"/>
      <c r="AA63" s="13"/>
      <c r="AB63" s="30"/>
      <c r="AC63" s="31"/>
      <c r="AD63" s="32"/>
      <c r="AE63" s="32"/>
      <c r="AF63" s="32"/>
      <c r="AG63" s="14"/>
      <c r="AH63" s="32"/>
      <c r="AI63" s="32"/>
      <c r="AJ63" s="32"/>
      <c r="AK63" s="32"/>
      <c r="AL63" s="33"/>
      <c r="AM63" s="33"/>
    </row>
    <row r="64" spans="1:39" ht="12.75">
      <c r="A64" s="13"/>
      <c r="B64" s="52"/>
      <c r="C64" s="52"/>
      <c r="D64" s="52"/>
      <c r="E64" s="52"/>
      <c r="G64" s="52"/>
      <c r="I64" s="52"/>
      <c r="K64" s="52"/>
      <c r="L64" s="52"/>
      <c r="M64" s="52"/>
      <c r="O64" s="52"/>
      <c r="Q64" s="52"/>
      <c r="S64" s="52"/>
      <c r="T64" s="91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0"/>
      <c r="AH64" s="13"/>
      <c r="AI64" s="13"/>
      <c r="AJ64" s="13"/>
      <c r="AK64" s="13"/>
      <c r="AL64" s="13"/>
      <c r="AM64" s="13"/>
    </row>
    <row r="65" spans="1:39" ht="12.75">
      <c r="A65" s="48"/>
      <c r="B65" s="36"/>
      <c r="C65" s="90"/>
      <c r="D65" s="36"/>
      <c r="E65" s="90"/>
      <c r="F65" s="36"/>
      <c r="G65" s="90"/>
      <c r="H65" s="36"/>
      <c r="I65" s="90"/>
      <c r="J65" s="36"/>
      <c r="K65" s="90"/>
      <c r="L65" s="36"/>
      <c r="M65" s="90"/>
      <c r="N65" s="36"/>
      <c r="O65" s="90"/>
      <c r="P65" s="36"/>
      <c r="Q65" s="90"/>
      <c r="R65" s="36"/>
      <c r="S65" s="90"/>
      <c r="T65" s="46"/>
      <c r="AB65" s="11"/>
      <c r="AC65" s="11"/>
      <c r="AD65" s="10"/>
      <c r="AE65" s="10"/>
      <c r="AF65" s="10"/>
      <c r="AG65" s="10"/>
      <c r="AH65" s="10"/>
      <c r="AI65" s="10"/>
      <c r="AJ65" s="10"/>
      <c r="AK65" s="10"/>
      <c r="AL65" s="11"/>
      <c r="AM65" s="11"/>
    </row>
    <row r="66" spans="1:54" s="2" customFormat="1" ht="36" customHeight="1">
      <c r="A66" s="47"/>
      <c r="B66" s="49" t="s">
        <v>2</v>
      </c>
      <c r="C66" s="50"/>
      <c r="D66" s="49" t="s">
        <v>3</v>
      </c>
      <c r="E66" s="50"/>
      <c r="F66" s="49" t="s">
        <v>12</v>
      </c>
      <c r="G66" s="92"/>
      <c r="H66" s="81" t="s">
        <v>5</v>
      </c>
      <c r="I66" s="92"/>
      <c r="J66" s="49" t="s">
        <v>77</v>
      </c>
      <c r="K66" s="92"/>
      <c r="L66" s="49" t="s">
        <v>7</v>
      </c>
      <c r="M66" s="92"/>
      <c r="N66" s="49" t="s">
        <v>8</v>
      </c>
      <c r="O66" s="50"/>
      <c r="P66" s="49" t="s">
        <v>78</v>
      </c>
      <c r="Q66" s="50"/>
      <c r="R66" s="49" t="s">
        <v>79</v>
      </c>
      <c r="S66" s="50"/>
      <c r="T66" s="74" t="s">
        <v>80</v>
      </c>
      <c r="U66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96"/>
      <c r="AH66" s="57"/>
      <c r="AI66" s="57"/>
      <c r="AJ66" s="57"/>
      <c r="AK66" s="57"/>
      <c r="AL66" s="57"/>
      <c r="AM66" s="57"/>
      <c r="AO66"/>
      <c r="AP66"/>
      <c r="AQ66"/>
      <c r="AR66"/>
      <c r="AS66"/>
      <c r="AT66"/>
      <c r="AU66"/>
      <c r="AV66"/>
      <c r="AW66"/>
      <c r="AX66"/>
      <c r="AY66"/>
      <c r="AZ66"/>
      <c r="BB66" s="2" t="s">
        <v>81</v>
      </c>
    </row>
    <row r="67" spans="1:52" s="4" customFormat="1" ht="12.75">
      <c r="A67" s="68"/>
      <c r="B67" s="8" t="str">
        <f>B4</f>
        <v>18.4.98</v>
      </c>
      <c r="C67" s="9"/>
      <c r="D67" s="8" t="str">
        <f>D4</f>
        <v>2.5.98</v>
      </c>
      <c r="E67" s="9"/>
      <c r="F67" s="8" t="str">
        <f>F4</f>
        <v>16.5.98</v>
      </c>
      <c r="G67" s="9"/>
      <c r="H67" s="8" t="str">
        <f>H4</f>
        <v>30.5.98</v>
      </c>
      <c r="I67" s="9"/>
      <c r="J67" s="8" t="str">
        <f>J4</f>
        <v>28.6.98</v>
      </c>
      <c r="K67" s="9"/>
      <c r="L67" s="8" t="str">
        <f>L4</f>
        <v>11.7.98</v>
      </c>
      <c r="M67" s="9"/>
      <c r="N67" s="8" t="str">
        <f>N4</f>
        <v>1.8.98</v>
      </c>
      <c r="O67" s="9"/>
      <c r="P67" s="8" t="str">
        <f>P4</f>
        <v>15.8.98</v>
      </c>
      <c r="Q67" s="9"/>
      <c r="R67" s="8" t="str">
        <f>R4</f>
        <v>13.9.98</v>
      </c>
      <c r="S67" s="9"/>
      <c r="T67" s="75"/>
      <c r="U67"/>
      <c r="V67" s="56"/>
      <c r="W67" s="56"/>
      <c r="X67" s="56"/>
      <c r="Y67" s="56"/>
      <c r="Z67" s="56"/>
      <c r="AA67" s="56"/>
      <c r="AB67" s="57"/>
      <c r="AC67" s="57"/>
      <c r="AD67" s="57"/>
      <c r="AE67" s="57"/>
      <c r="AF67" s="57"/>
      <c r="AG67" s="96"/>
      <c r="AH67" s="57"/>
      <c r="AI67" s="57"/>
      <c r="AJ67" s="57"/>
      <c r="AK67" s="57"/>
      <c r="AL67" s="57"/>
      <c r="AM67" s="5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39" ht="12.75">
      <c r="A68" s="83" t="s">
        <v>82</v>
      </c>
      <c r="B68" s="66"/>
      <c r="C68" s="67" t="s">
        <v>28</v>
      </c>
      <c r="D68" s="66" t="s">
        <v>83</v>
      </c>
      <c r="E68" s="67" t="s">
        <v>28</v>
      </c>
      <c r="F68" s="66" t="s">
        <v>83</v>
      </c>
      <c r="G68" s="67" t="s">
        <v>28</v>
      </c>
      <c r="H68" s="66" t="s">
        <v>83</v>
      </c>
      <c r="I68" s="67" t="s">
        <v>28</v>
      </c>
      <c r="J68" s="66" t="s">
        <v>83</v>
      </c>
      <c r="K68" s="67" t="s">
        <v>28</v>
      </c>
      <c r="L68" s="66"/>
      <c r="M68" s="67" t="s">
        <v>28</v>
      </c>
      <c r="N68" s="66" t="s">
        <v>83</v>
      </c>
      <c r="O68" s="67" t="s">
        <v>28</v>
      </c>
      <c r="P68" s="66" t="s">
        <v>83</v>
      </c>
      <c r="Q68" s="67" t="s">
        <v>28</v>
      </c>
      <c r="R68" s="66" t="s">
        <v>83</v>
      </c>
      <c r="S68" s="67" t="s">
        <v>28</v>
      </c>
      <c r="T68" s="75" t="s">
        <v>28</v>
      </c>
      <c r="U68"/>
      <c r="V68" s="56"/>
      <c r="W68" s="56"/>
      <c r="X68" s="56"/>
      <c r="Y68" s="56"/>
      <c r="Z68" s="56"/>
      <c r="AA68" s="56"/>
      <c r="AB68" s="11"/>
      <c r="AC68" s="28"/>
      <c r="AD68" s="10"/>
      <c r="AE68" s="10"/>
      <c r="AF68" s="10"/>
      <c r="AG68" s="10"/>
      <c r="AH68" s="10"/>
      <c r="AI68" s="10"/>
      <c r="AJ68" s="10"/>
      <c r="AK68" s="10"/>
      <c r="AL68" s="11"/>
      <c r="AM68" s="11"/>
    </row>
    <row r="69" spans="1:39" ht="12.75">
      <c r="A69" s="22" t="s">
        <v>30</v>
      </c>
      <c r="B69" s="8"/>
      <c r="C69" s="9"/>
      <c r="D69" s="8"/>
      <c r="E69" s="9"/>
      <c r="G69" s="9"/>
      <c r="I69" s="9"/>
      <c r="K69" s="9"/>
      <c r="L69" s="8"/>
      <c r="M69" s="9"/>
      <c r="O69" s="9"/>
      <c r="Q69" s="9"/>
      <c r="S69" s="9"/>
      <c r="T69" s="76"/>
      <c r="U69"/>
      <c r="AB69" s="11"/>
      <c r="AC69" s="25"/>
      <c r="AD69" s="10"/>
      <c r="AE69" s="10"/>
      <c r="AF69" s="10"/>
      <c r="AG69" s="10"/>
      <c r="AH69" s="10"/>
      <c r="AI69" s="10"/>
      <c r="AJ69" s="10"/>
      <c r="AK69" s="10"/>
      <c r="AL69" s="11"/>
      <c r="AM69" s="11"/>
    </row>
    <row r="70" spans="1:39" ht="12.75">
      <c r="A70" s="114" t="s">
        <v>84</v>
      </c>
      <c r="B70" s="120"/>
      <c r="C70" s="121" t="s">
        <v>33</v>
      </c>
      <c r="D70" s="120">
        <v>773</v>
      </c>
      <c r="E70" s="121">
        <v>4</v>
      </c>
      <c r="F70" s="120">
        <f>G12+G7+G8+G10+G14+G16</f>
        <v>485</v>
      </c>
      <c r="G70" s="121" t="s">
        <v>85</v>
      </c>
      <c r="H70" s="120"/>
      <c r="I70" s="121">
        <v>8</v>
      </c>
      <c r="J70" s="120">
        <v>591</v>
      </c>
      <c r="K70" s="121">
        <v>3</v>
      </c>
      <c r="L70" s="120"/>
      <c r="M70" s="121">
        <v>9</v>
      </c>
      <c r="N70" s="120"/>
      <c r="O70" s="121"/>
      <c r="P70" s="120"/>
      <c r="Q70" s="121"/>
      <c r="R70" s="120">
        <v>315</v>
      </c>
      <c r="S70" s="101">
        <v>9</v>
      </c>
      <c r="T70" s="122"/>
      <c r="U70"/>
      <c r="AB70" s="11"/>
      <c r="AC70" s="26"/>
      <c r="AD70" s="10"/>
      <c r="AE70" s="10"/>
      <c r="AF70" s="10"/>
      <c r="AG70" s="10"/>
      <c r="AH70" s="10"/>
      <c r="AI70" s="10"/>
      <c r="AJ70" s="10"/>
      <c r="AK70" s="10"/>
      <c r="AL70" s="11"/>
      <c r="AM70" s="11"/>
    </row>
    <row r="71" spans="1:39" ht="12.75">
      <c r="A71" s="123" t="s">
        <v>86</v>
      </c>
      <c r="B71" s="124"/>
      <c r="C71" s="125"/>
      <c r="D71" s="124"/>
      <c r="E71" s="125"/>
      <c r="F71" s="124"/>
      <c r="G71" s="125"/>
      <c r="H71" s="124"/>
      <c r="I71" s="125"/>
      <c r="J71" s="124"/>
      <c r="K71" s="125"/>
      <c r="L71" s="124"/>
      <c r="M71" s="125">
        <v>9</v>
      </c>
      <c r="N71" s="124"/>
      <c r="O71" s="125"/>
      <c r="P71" s="124"/>
      <c r="Q71" s="125"/>
      <c r="R71" s="124"/>
      <c r="S71" s="118"/>
      <c r="T71" s="126"/>
      <c r="U71"/>
      <c r="AB71" s="11"/>
      <c r="AC71" s="26"/>
      <c r="AD71" s="10"/>
      <c r="AE71" s="10"/>
      <c r="AF71" s="10"/>
      <c r="AG71" s="10"/>
      <c r="AH71" s="10"/>
      <c r="AI71" s="10"/>
      <c r="AJ71" s="10"/>
      <c r="AK71" s="10"/>
      <c r="AL71" s="11"/>
      <c r="AM71" s="11"/>
    </row>
    <row r="72" spans="1:39" ht="12.75">
      <c r="A72" s="23"/>
      <c r="B72" s="52"/>
      <c r="C72" s="53"/>
      <c r="D72" s="52"/>
      <c r="E72" s="53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9"/>
      <c r="T72" s="76"/>
      <c r="U72"/>
      <c r="AB72" s="11"/>
      <c r="AC72" s="25"/>
      <c r="AD72" s="10"/>
      <c r="AE72" s="10"/>
      <c r="AF72" s="10"/>
      <c r="AG72" s="10"/>
      <c r="AH72" s="10"/>
      <c r="AI72" s="10"/>
      <c r="AJ72" s="10"/>
      <c r="AK72" s="10"/>
      <c r="AL72" s="11"/>
      <c r="AM72" s="11"/>
    </row>
    <row r="73" spans="1:39" ht="12.75">
      <c r="A73" s="22" t="s">
        <v>66</v>
      </c>
      <c r="B73" s="52"/>
      <c r="C73" s="53"/>
      <c r="D73" s="52"/>
      <c r="E73" s="53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  <c r="Q73" s="53"/>
      <c r="R73" s="52"/>
      <c r="S73" s="9"/>
      <c r="T73" s="76"/>
      <c r="U73"/>
      <c r="AB73" s="11"/>
      <c r="AC73" s="11"/>
      <c r="AD73" s="10"/>
      <c r="AE73" s="10"/>
      <c r="AF73" s="10"/>
      <c r="AG73" s="10"/>
      <c r="AH73" s="10"/>
      <c r="AI73" s="10"/>
      <c r="AJ73" s="10"/>
      <c r="AK73" s="10"/>
      <c r="AL73" s="11"/>
      <c r="AM73" s="11"/>
    </row>
    <row r="74" spans="1:39" ht="12.75">
      <c r="A74" s="99" t="s">
        <v>84</v>
      </c>
      <c r="B74" s="120"/>
      <c r="C74" s="121">
        <v>2</v>
      </c>
      <c r="D74" s="120">
        <v>111</v>
      </c>
      <c r="E74" s="121">
        <v>3</v>
      </c>
      <c r="F74" s="120">
        <f>G52+G54+G55</f>
        <v>119</v>
      </c>
      <c r="G74" s="121">
        <v>3</v>
      </c>
      <c r="H74" s="120"/>
      <c r="I74" s="121" t="s">
        <v>101</v>
      </c>
      <c r="J74" s="120">
        <v>78</v>
      </c>
      <c r="K74" s="121">
        <v>3</v>
      </c>
      <c r="L74" s="120"/>
      <c r="M74" s="121"/>
      <c r="N74" s="120"/>
      <c r="O74" s="121"/>
      <c r="P74" s="120"/>
      <c r="Q74" s="121"/>
      <c r="R74" s="120"/>
      <c r="S74" s="101"/>
      <c r="T74" s="122"/>
      <c r="U74"/>
      <c r="AB74" s="11"/>
      <c r="AC74" s="11"/>
      <c r="AD74" s="10"/>
      <c r="AE74" s="10"/>
      <c r="AF74" s="10"/>
      <c r="AG74" s="10"/>
      <c r="AH74" s="10"/>
      <c r="AI74" s="10"/>
      <c r="AJ74" s="10"/>
      <c r="AK74" s="10"/>
      <c r="AL74" s="11"/>
      <c r="AM74" s="11"/>
    </row>
    <row r="75" spans="1:39" ht="12.75">
      <c r="A75" s="116" t="s">
        <v>87</v>
      </c>
      <c r="B75" s="124"/>
      <c r="C75" s="125"/>
      <c r="D75" s="124"/>
      <c r="E75" s="125"/>
      <c r="F75" s="124"/>
      <c r="G75" s="125"/>
      <c r="H75" s="124"/>
      <c r="I75" s="125"/>
      <c r="J75" s="124"/>
      <c r="K75" s="125"/>
      <c r="L75" s="124"/>
      <c r="M75" s="125">
        <v>2</v>
      </c>
      <c r="N75" s="124"/>
      <c r="O75" s="125"/>
      <c r="P75" s="124"/>
      <c r="Q75" s="125"/>
      <c r="R75" s="124"/>
      <c r="S75" s="118"/>
      <c r="T75" s="126"/>
      <c r="U75"/>
      <c r="AB75" s="11"/>
      <c r="AC75" s="11"/>
      <c r="AD75" s="10"/>
      <c r="AE75" s="10"/>
      <c r="AF75" s="10"/>
      <c r="AG75" s="10"/>
      <c r="AH75" s="10"/>
      <c r="AI75" s="10"/>
      <c r="AJ75" s="10"/>
      <c r="AK75" s="10"/>
      <c r="AL75" s="11"/>
      <c r="AM75" s="11"/>
    </row>
    <row r="76" spans="1:39" ht="12.75">
      <c r="A76" s="21"/>
      <c r="B76" s="36"/>
      <c r="C76" s="89"/>
      <c r="D76" s="36"/>
      <c r="E76" s="89"/>
      <c r="F76" s="36"/>
      <c r="G76" s="89"/>
      <c r="H76" s="36"/>
      <c r="I76" s="89"/>
      <c r="J76" s="36"/>
      <c r="K76" s="89"/>
      <c r="L76" s="36"/>
      <c r="M76" s="89"/>
      <c r="N76" s="36"/>
      <c r="O76" s="89"/>
      <c r="P76" s="36"/>
      <c r="Q76" s="89"/>
      <c r="R76" s="35"/>
      <c r="S76" s="89"/>
      <c r="T76" s="78"/>
      <c r="U76"/>
      <c r="AL76" s="11"/>
      <c r="AM76" s="11"/>
    </row>
    <row r="77" spans="28:31" ht="30">
      <c r="AB77" s="84" t="s">
        <v>88</v>
      </c>
      <c r="AC77" s="1"/>
      <c r="AD77" s="3"/>
      <c r="AE77" s="3"/>
    </row>
    <row r="78" spans="30:31" ht="12.75">
      <c r="AD78" s="3"/>
      <c r="AE78" s="3"/>
    </row>
    <row r="79" spans="28:42" ht="38.25">
      <c r="AB79" s="41"/>
      <c r="AC79" s="79"/>
      <c r="AD79" s="49" t="str">
        <f aca="true" t="shared" si="28" ref="AD79:AL79">AD3</f>
        <v>Brimbank CC Relays</v>
      </c>
      <c r="AE79" s="49" t="str">
        <f t="shared" si="28"/>
        <v>Ballarat Road 10K</v>
      </c>
      <c r="AF79" s="49" t="str">
        <f t="shared" si="28"/>
        <v>Brimbank CC 16K/4K</v>
      </c>
      <c r="AG79" s="81" t="str">
        <f t="shared" si="28"/>
        <v>Bendigo Coliban Relay</v>
      </c>
      <c r="AH79" s="49" t="str">
        <f t="shared" si="28"/>
        <v>A. Park Road 15K/10K</v>
      </c>
      <c r="AI79" s="49" t="str">
        <f t="shared" si="28"/>
        <v>Sandown Road Relays</v>
      </c>
      <c r="AJ79" s="81" t="str">
        <f t="shared" si="28"/>
        <v>Bundoora CC    12K/8K</v>
      </c>
      <c r="AK79" s="49" t="str">
        <f t="shared" si="28"/>
        <v>Bendigo CC                          8K/6K</v>
      </c>
      <c r="AL79" s="7" t="str">
        <f t="shared" si="28"/>
        <v>Burnley    1/2 Mara</v>
      </c>
      <c r="AM79" s="7" t="s">
        <v>17</v>
      </c>
      <c r="AN79" s="7" t="s">
        <v>89</v>
      </c>
      <c r="AP79" s="2" t="s">
        <v>81</v>
      </c>
    </row>
    <row r="80" spans="28:42" ht="12.75">
      <c r="AB80" s="42"/>
      <c r="AC80" s="9"/>
      <c r="AD80" s="8" t="str">
        <f aca="true" t="shared" si="29" ref="AD80:AL80">AD4</f>
        <v>18.4.98</v>
      </c>
      <c r="AE80" s="8" t="str">
        <f t="shared" si="29"/>
        <v>2.5.98</v>
      </c>
      <c r="AF80" s="8" t="str">
        <f t="shared" si="29"/>
        <v>16.5.98</v>
      </c>
      <c r="AG80" s="8" t="str">
        <f t="shared" si="29"/>
        <v>30.5.98</v>
      </c>
      <c r="AH80" s="8" t="str">
        <f t="shared" si="29"/>
        <v>28.6.98</v>
      </c>
      <c r="AI80" s="8" t="str">
        <f t="shared" si="29"/>
        <v>11.7.98</v>
      </c>
      <c r="AJ80" s="8" t="str">
        <f t="shared" si="29"/>
        <v>1.8.98</v>
      </c>
      <c r="AK80" s="8" t="str">
        <f t="shared" si="29"/>
        <v>15.8.98</v>
      </c>
      <c r="AL80" s="9" t="str">
        <f t="shared" si="29"/>
        <v>13.9.98</v>
      </c>
      <c r="AM80" s="9"/>
      <c r="AN80" s="9"/>
      <c r="AP80" s="4"/>
    </row>
    <row r="81" spans="28:42" ht="12.75">
      <c r="AB81" s="42"/>
      <c r="AC81" s="9"/>
      <c r="AD81" s="8"/>
      <c r="AE81" s="8"/>
      <c r="AF81" s="8"/>
      <c r="AG81" s="8"/>
      <c r="AH81" s="8"/>
      <c r="AI81" s="8"/>
      <c r="AJ81" s="8"/>
      <c r="AK81" s="8"/>
      <c r="AL81" s="76"/>
      <c r="AM81" s="9"/>
      <c r="AN81" s="9"/>
      <c r="AP81" s="4"/>
    </row>
    <row r="82" spans="28:40" ht="12.75">
      <c r="AB82" s="43"/>
      <c r="AC82" s="40"/>
      <c r="AD82" s="16"/>
      <c r="AE82" s="16"/>
      <c r="AF82" s="16"/>
      <c r="AG82" s="16"/>
      <c r="AH82" s="16"/>
      <c r="AI82" s="16"/>
      <c r="AJ82" s="16"/>
      <c r="AK82" s="16"/>
      <c r="AL82" s="80"/>
      <c r="AM82" s="80"/>
      <c r="AN82" s="80"/>
    </row>
    <row r="83" spans="28:42" ht="12.75">
      <c r="AB83" s="44">
        <v>1</v>
      </c>
      <c r="AC83" s="12" t="s">
        <v>31</v>
      </c>
      <c r="AD83" s="10">
        <v>87.01</v>
      </c>
      <c r="AE83" s="10">
        <v>80.95</v>
      </c>
      <c r="AF83" s="10">
        <v>81.33</v>
      </c>
      <c r="AG83" s="3">
        <v>88.10666666666668</v>
      </c>
      <c r="AH83" s="10">
        <v>87.5</v>
      </c>
      <c r="AI83" s="10">
        <v>87.59</v>
      </c>
      <c r="AJ83" s="10">
        <v>89.23</v>
      </c>
      <c r="AK83" s="10" t="s">
        <v>90</v>
      </c>
      <c r="AL83" s="27">
        <v>94.89</v>
      </c>
      <c r="AM83" s="27">
        <v>696.6066666666667</v>
      </c>
      <c r="AN83" s="27">
        <f aca="true" t="shared" si="30" ref="AN83:AN111">AM83-IF(ISNUMBER(AP83),AP83,0)</f>
        <v>696.6066666666667</v>
      </c>
      <c r="AP83" t="e">
        <f>LARGE(AD83:AL83,9)</f>
        <v>#NUM!</v>
      </c>
    </row>
    <row r="84" spans="28:42" ht="12.75">
      <c r="AB84" s="44">
        <f aca="true" t="shared" si="31" ref="AB84:AB112">1+AB83</f>
        <v>2</v>
      </c>
      <c r="AC84" s="12" t="s">
        <v>67</v>
      </c>
      <c r="AD84" s="10">
        <v>98.82</v>
      </c>
      <c r="AE84" s="10">
        <v>100</v>
      </c>
      <c r="AF84" s="10">
        <v>99.1</v>
      </c>
      <c r="AG84" s="3">
        <v>99.7</v>
      </c>
      <c r="AH84" s="10">
        <v>100</v>
      </c>
      <c r="AI84" s="10" t="s">
        <v>90</v>
      </c>
      <c r="AJ84" s="10" t="s">
        <v>90</v>
      </c>
      <c r="AK84" s="10">
        <v>97.14</v>
      </c>
      <c r="AL84" s="27" t="s">
        <v>90</v>
      </c>
      <c r="AM84" s="27">
        <v>594.76</v>
      </c>
      <c r="AN84" s="27">
        <f t="shared" si="30"/>
        <v>594.76</v>
      </c>
      <c r="AP84" t="e">
        <f aca="true" t="shared" si="32" ref="AP84:AP110">LARGE(AD84:AL84,9)</f>
        <v>#NUM!</v>
      </c>
    </row>
    <row r="85" spans="28:42" ht="12.75">
      <c r="AB85" s="44">
        <f t="shared" si="31"/>
        <v>3</v>
      </c>
      <c r="AC85" s="12" t="s">
        <v>68</v>
      </c>
      <c r="AD85" s="10">
        <v>62.35</v>
      </c>
      <c r="AE85" s="10">
        <v>61.05</v>
      </c>
      <c r="AF85" s="10">
        <v>88.24</v>
      </c>
      <c r="AH85" s="10">
        <v>87.5</v>
      </c>
      <c r="AI85" s="10">
        <v>90</v>
      </c>
      <c r="AJ85" s="10">
        <v>87.5</v>
      </c>
      <c r="AK85" s="10" t="s">
        <v>90</v>
      </c>
      <c r="AL85" s="27" t="s">
        <v>90</v>
      </c>
      <c r="AM85" s="27">
        <v>476.64</v>
      </c>
      <c r="AN85" s="27">
        <f t="shared" si="30"/>
        <v>476.64</v>
      </c>
      <c r="AP85" t="e">
        <f>LARGE(AD85:AL85,9)</f>
        <v>#NUM!</v>
      </c>
    </row>
    <row r="86" spans="28:42" ht="12.75">
      <c r="AB86" s="44">
        <f t="shared" si="31"/>
        <v>4</v>
      </c>
      <c r="AC86" s="12" t="s">
        <v>39</v>
      </c>
      <c r="AD86" s="10">
        <v>47.18</v>
      </c>
      <c r="AE86" s="10">
        <v>45.24</v>
      </c>
      <c r="AF86" s="10">
        <v>37.76</v>
      </c>
      <c r="AG86" s="10">
        <v>62.74333333333334</v>
      </c>
      <c r="AH86" s="10">
        <v>48.86</v>
      </c>
      <c r="AI86" s="10">
        <v>84.37</v>
      </c>
      <c r="AJ86" s="10">
        <v>55</v>
      </c>
      <c r="AK86" s="10">
        <v>40.89</v>
      </c>
      <c r="AL86" s="12">
        <v>62.55</v>
      </c>
      <c r="AM86" s="27">
        <v>484.59333333333336</v>
      </c>
      <c r="AN86" s="27">
        <f t="shared" si="30"/>
        <v>446.83333333333337</v>
      </c>
      <c r="AP86">
        <f t="shared" si="32"/>
        <v>37.76</v>
      </c>
    </row>
    <row r="87" spans="28:42" ht="12.75">
      <c r="AB87" s="44">
        <f t="shared" si="31"/>
        <v>5</v>
      </c>
      <c r="AC87" s="12" t="s">
        <v>40</v>
      </c>
      <c r="AD87" s="10" t="s">
        <v>90</v>
      </c>
      <c r="AE87" s="10">
        <v>30.65</v>
      </c>
      <c r="AF87" s="10">
        <v>36.1</v>
      </c>
      <c r="AH87" s="10">
        <v>68.18</v>
      </c>
      <c r="AI87" s="10">
        <v>77.47</v>
      </c>
      <c r="AJ87" s="10">
        <v>45.77</v>
      </c>
      <c r="AK87" s="10">
        <v>67.7</v>
      </c>
      <c r="AL87" s="27">
        <v>52.77</v>
      </c>
      <c r="AM87" s="27">
        <v>378.64</v>
      </c>
      <c r="AN87" s="27">
        <f t="shared" si="30"/>
        <v>378.64</v>
      </c>
      <c r="AP87" t="e">
        <f t="shared" si="32"/>
        <v>#NUM!</v>
      </c>
    </row>
    <row r="88" spans="28:42" ht="12.75">
      <c r="AB88" s="44">
        <f t="shared" si="31"/>
        <v>6</v>
      </c>
      <c r="AC88" s="12" t="s">
        <v>35</v>
      </c>
      <c r="AD88" s="10">
        <v>71.19</v>
      </c>
      <c r="AE88" s="10">
        <v>69.05</v>
      </c>
      <c r="AF88" s="10">
        <v>72.2</v>
      </c>
      <c r="AG88" s="3">
        <v>70.81333333333333</v>
      </c>
      <c r="AH88" s="10">
        <v>54.55</v>
      </c>
      <c r="AI88" s="10" t="s">
        <v>90</v>
      </c>
      <c r="AJ88" s="10" t="s">
        <v>90</v>
      </c>
      <c r="AK88" s="10" t="s">
        <v>90</v>
      </c>
      <c r="AL88" s="27" t="s">
        <v>90</v>
      </c>
      <c r="AM88" s="27">
        <v>337.80333333333334</v>
      </c>
      <c r="AN88" s="27">
        <f t="shared" si="30"/>
        <v>337.80333333333334</v>
      </c>
      <c r="AP88" t="e">
        <f>LARGE(AD88:AL88,9)</f>
        <v>#NUM!</v>
      </c>
    </row>
    <row r="89" spans="28:42" ht="12.75">
      <c r="AB89" s="44">
        <f t="shared" si="31"/>
        <v>7</v>
      </c>
      <c r="AC89" s="12" t="s">
        <v>71</v>
      </c>
      <c r="AD89" s="10">
        <v>50.59</v>
      </c>
      <c r="AE89" s="10">
        <v>53.68</v>
      </c>
      <c r="AF89" s="10">
        <v>53.15</v>
      </c>
      <c r="AH89" s="10">
        <v>36.92</v>
      </c>
      <c r="AI89" s="10">
        <v>55</v>
      </c>
      <c r="AJ89" s="10">
        <v>35.35</v>
      </c>
      <c r="AK89" s="10">
        <v>30</v>
      </c>
      <c r="AL89" s="27" t="s">
        <v>90</v>
      </c>
      <c r="AM89" s="27">
        <v>314.69</v>
      </c>
      <c r="AN89" s="27">
        <f t="shared" si="30"/>
        <v>314.69</v>
      </c>
      <c r="AP89" t="e">
        <f t="shared" si="32"/>
        <v>#NUM!</v>
      </c>
    </row>
    <row r="90" spans="28:42" ht="12.75">
      <c r="AB90" s="44">
        <f t="shared" si="31"/>
        <v>8</v>
      </c>
      <c r="AC90" s="12" t="s">
        <v>73</v>
      </c>
      <c r="AD90" s="10">
        <v>20</v>
      </c>
      <c r="AE90" s="10" t="s">
        <v>90</v>
      </c>
      <c r="AF90" s="10">
        <v>64.71</v>
      </c>
      <c r="AH90" s="10">
        <v>25</v>
      </c>
      <c r="AI90" s="10">
        <v>85</v>
      </c>
      <c r="AJ90" s="10">
        <v>25</v>
      </c>
      <c r="AK90" s="10">
        <v>40</v>
      </c>
      <c r="AL90" s="27" t="s">
        <v>90</v>
      </c>
      <c r="AM90" s="27">
        <v>259.71</v>
      </c>
      <c r="AN90" s="27">
        <f t="shared" si="30"/>
        <v>259.71</v>
      </c>
      <c r="AP90" t="e">
        <f>LARGE(AD90:AL90,9)</f>
        <v>#NUM!</v>
      </c>
    </row>
    <row r="91" spans="28:42" ht="12.75">
      <c r="AB91" s="44">
        <f t="shared" si="31"/>
        <v>9</v>
      </c>
      <c r="AC91" s="12" t="s">
        <v>34</v>
      </c>
      <c r="AD91" s="10" t="s">
        <v>90</v>
      </c>
      <c r="AE91" s="10">
        <v>60.71</v>
      </c>
      <c r="AF91" s="10" t="s">
        <v>90</v>
      </c>
      <c r="AG91" s="3">
        <v>68.235</v>
      </c>
      <c r="AH91" s="10">
        <v>75.76</v>
      </c>
      <c r="AI91" s="10" t="s">
        <v>90</v>
      </c>
      <c r="AJ91" s="10" t="s">
        <v>90</v>
      </c>
      <c r="AK91" s="10" t="s">
        <v>90</v>
      </c>
      <c r="AL91" s="27" t="s">
        <v>90</v>
      </c>
      <c r="AM91" s="27">
        <v>204.705</v>
      </c>
      <c r="AN91" s="27">
        <f t="shared" si="30"/>
        <v>204.705</v>
      </c>
      <c r="AP91" t="e">
        <f t="shared" si="32"/>
        <v>#NUM!</v>
      </c>
    </row>
    <row r="92" spans="28:42" ht="12.75">
      <c r="AB92" s="44">
        <f t="shared" si="31"/>
        <v>10</v>
      </c>
      <c r="AC92" s="12" t="s">
        <v>37</v>
      </c>
      <c r="AD92" s="10" t="s">
        <v>90</v>
      </c>
      <c r="AE92" s="10" t="s">
        <v>90</v>
      </c>
      <c r="AF92" s="10">
        <v>93.78</v>
      </c>
      <c r="AG92" s="10"/>
      <c r="AH92" s="10">
        <v>95.45</v>
      </c>
      <c r="AI92" s="10" t="s">
        <v>90</v>
      </c>
      <c r="AJ92" s="10" t="s">
        <v>90</v>
      </c>
      <c r="AK92" s="10" t="s">
        <v>90</v>
      </c>
      <c r="AL92" s="12" t="s">
        <v>90</v>
      </c>
      <c r="AM92" s="27">
        <v>189.23</v>
      </c>
      <c r="AN92" s="27">
        <f t="shared" si="30"/>
        <v>189.23</v>
      </c>
      <c r="AP92" t="e">
        <f t="shared" si="32"/>
        <v>#NUM!</v>
      </c>
    </row>
    <row r="93" spans="28:42" ht="12" customHeight="1">
      <c r="AB93" s="44">
        <f t="shared" si="31"/>
        <v>11</v>
      </c>
      <c r="AC93" s="12" t="s">
        <v>32</v>
      </c>
      <c r="AD93" s="10" t="s">
        <v>90</v>
      </c>
      <c r="AE93" s="10" t="s">
        <v>90</v>
      </c>
      <c r="AF93" s="10">
        <v>80.08</v>
      </c>
      <c r="AG93" s="10"/>
      <c r="AH93" s="10" t="s">
        <v>90</v>
      </c>
      <c r="AI93" s="10" t="s">
        <v>90</v>
      </c>
      <c r="AJ93" s="10">
        <v>73.85</v>
      </c>
      <c r="AK93" s="10" t="s">
        <v>90</v>
      </c>
      <c r="AL93" s="12" t="s">
        <v>90</v>
      </c>
      <c r="AM93" s="27">
        <v>153.93</v>
      </c>
      <c r="AN93" s="27">
        <f t="shared" si="30"/>
        <v>153.93</v>
      </c>
      <c r="AP93" t="e">
        <f t="shared" si="32"/>
        <v>#NUM!</v>
      </c>
    </row>
    <row r="94" spans="28:42" ht="12.75">
      <c r="AB94" s="44">
        <f t="shared" si="31"/>
        <v>12</v>
      </c>
      <c r="AC94" s="12" t="s">
        <v>36</v>
      </c>
      <c r="AD94" s="10" t="s">
        <v>90</v>
      </c>
      <c r="AE94" s="10" t="s">
        <v>90</v>
      </c>
      <c r="AF94" s="10" t="s">
        <v>90</v>
      </c>
      <c r="AH94" s="10">
        <v>53.41</v>
      </c>
      <c r="AI94" s="10">
        <v>51.49</v>
      </c>
      <c r="AJ94" s="10" t="s">
        <v>90</v>
      </c>
      <c r="AK94" s="10" t="s">
        <v>90</v>
      </c>
      <c r="AL94" s="27">
        <v>40.85</v>
      </c>
      <c r="AM94" s="27">
        <v>145.75</v>
      </c>
      <c r="AN94" s="27">
        <f t="shared" si="30"/>
        <v>145.75</v>
      </c>
      <c r="AP94" t="e">
        <f>LARGE(AD94:AL94,9)</f>
        <v>#NUM!</v>
      </c>
    </row>
    <row r="95" spans="28:42" ht="12.75">
      <c r="AB95" s="44">
        <f t="shared" si="31"/>
        <v>13</v>
      </c>
      <c r="AC95" s="12" t="s">
        <v>43</v>
      </c>
      <c r="AD95" s="10" t="s">
        <v>90</v>
      </c>
      <c r="AE95" s="10">
        <v>28.27</v>
      </c>
      <c r="AF95" s="10">
        <v>21.58</v>
      </c>
      <c r="AG95" s="3">
        <v>25.66</v>
      </c>
      <c r="AH95" s="10" t="s">
        <v>90</v>
      </c>
      <c r="AI95" s="10">
        <v>27.13</v>
      </c>
      <c r="AJ95" s="10" t="s">
        <v>90</v>
      </c>
      <c r="AK95" s="10" t="s">
        <v>90</v>
      </c>
      <c r="AL95" s="27" t="s">
        <v>90</v>
      </c>
      <c r="AM95" s="27">
        <v>102.64</v>
      </c>
      <c r="AN95" s="27">
        <f t="shared" si="30"/>
        <v>102.64</v>
      </c>
      <c r="AP95" t="e">
        <f>LARGE(AD95:AL95,9)</f>
        <v>#NUM!</v>
      </c>
    </row>
    <row r="96" spans="28:42" ht="12.75">
      <c r="AB96" s="44">
        <f t="shared" si="31"/>
        <v>14</v>
      </c>
      <c r="AC96" s="12" t="s">
        <v>38</v>
      </c>
      <c r="AD96" s="10" t="s">
        <v>90</v>
      </c>
      <c r="AE96" s="10" t="s">
        <v>90</v>
      </c>
      <c r="AF96" s="10">
        <v>34.85</v>
      </c>
      <c r="AH96" s="10" t="s">
        <v>90</v>
      </c>
      <c r="AI96" s="10">
        <v>30.57</v>
      </c>
      <c r="AJ96" s="10">
        <v>35.77</v>
      </c>
      <c r="AK96" s="10" t="s">
        <v>90</v>
      </c>
      <c r="AL96" s="27" t="s">
        <v>90</v>
      </c>
      <c r="AM96" s="27">
        <v>101.19</v>
      </c>
      <c r="AN96" s="27">
        <f t="shared" si="30"/>
        <v>101.19</v>
      </c>
      <c r="AP96" t="e">
        <f t="shared" si="32"/>
        <v>#NUM!</v>
      </c>
    </row>
    <row r="97" spans="28:42" ht="12.75">
      <c r="AB97" s="44">
        <f t="shared" si="31"/>
        <v>15</v>
      </c>
      <c r="AC97" s="12" t="s">
        <v>46</v>
      </c>
      <c r="AD97" s="10">
        <v>14.12</v>
      </c>
      <c r="AE97" s="10" t="s">
        <v>90</v>
      </c>
      <c r="AF97" s="10" t="s">
        <v>90</v>
      </c>
      <c r="AH97" s="10">
        <v>12.88</v>
      </c>
      <c r="AI97" s="10">
        <v>16.09</v>
      </c>
      <c r="AJ97" s="10">
        <v>19.62</v>
      </c>
      <c r="AK97" s="10" t="s">
        <v>90</v>
      </c>
      <c r="AL97" s="27">
        <v>22.98</v>
      </c>
      <c r="AM97" s="27">
        <v>85.69</v>
      </c>
      <c r="AN97" s="27">
        <f t="shared" si="30"/>
        <v>85.69</v>
      </c>
      <c r="AP97" t="e">
        <f t="shared" si="32"/>
        <v>#NUM!</v>
      </c>
    </row>
    <row r="98" spans="28:42" ht="12.75">
      <c r="AB98" s="44">
        <f t="shared" si="31"/>
        <v>16</v>
      </c>
      <c r="AC98" s="12" t="s">
        <v>47</v>
      </c>
      <c r="AD98" s="10" t="s">
        <v>90</v>
      </c>
      <c r="AE98" s="10">
        <v>85.12</v>
      </c>
      <c r="AF98" s="10" t="s">
        <v>90</v>
      </c>
      <c r="AH98" s="10" t="s">
        <v>90</v>
      </c>
      <c r="AI98" s="10" t="s">
        <v>90</v>
      </c>
      <c r="AJ98" s="10" t="s">
        <v>90</v>
      </c>
      <c r="AK98" s="10" t="s">
        <v>90</v>
      </c>
      <c r="AL98" s="27" t="s">
        <v>90</v>
      </c>
      <c r="AM98" s="27">
        <v>85.12</v>
      </c>
      <c r="AN98" s="27">
        <f t="shared" si="30"/>
        <v>85.12</v>
      </c>
      <c r="AP98" t="e">
        <f t="shared" si="32"/>
        <v>#NUM!</v>
      </c>
    </row>
    <row r="99" spans="28:42" ht="12.75">
      <c r="AB99" s="44">
        <f t="shared" si="31"/>
        <v>17</v>
      </c>
      <c r="AC99" s="12" t="s">
        <v>52</v>
      </c>
      <c r="AD99" s="10" t="s">
        <v>90</v>
      </c>
      <c r="AE99" s="10" t="s">
        <v>90</v>
      </c>
      <c r="AF99" s="10" t="s">
        <v>90</v>
      </c>
      <c r="AH99" s="10">
        <v>58.33</v>
      </c>
      <c r="AI99" s="10" t="s">
        <v>90</v>
      </c>
      <c r="AJ99" s="10" t="s">
        <v>90</v>
      </c>
      <c r="AK99" s="10" t="s">
        <v>90</v>
      </c>
      <c r="AL99" s="27" t="s">
        <v>90</v>
      </c>
      <c r="AM99" s="27">
        <v>58.33</v>
      </c>
      <c r="AN99" s="27">
        <f t="shared" si="30"/>
        <v>58.33</v>
      </c>
      <c r="AP99" t="e">
        <f>LARGE(AD99:AL99,9)</f>
        <v>#NUM!</v>
      </c>
    </row>
    <row r="100" spans="28:42" ht="12.75">
      <c r="AB100" s="44">
        <f t="shared" si="31"/>
        <v>18</v>
      </c>
      <c r="AC100" s="12" t="s">
        <v>103</v>
      </c>
      <c r="AD100" s="10" t="s">
        <v>90</v>
      </c>
      <c r="AE100" s="10" t="s">
        <v>90</v>
      </c>
      <c r="AF100" s="10" t="s">
        <v>90</v>
      </c>
      <c r="AH100" s="10">
        <v>56.55</v>
      </c>
      <c r="AI100" s="10" t="s">
        <v>90</v>
      </c>
      <c r="AJ100" s="10" t="s">
        <v>90</v>
      </c>
      <c r="AK100" s="10" t="s">
        <v>90</v>
      </c>
      <c r="AL100" s="27" t="s">
        <v>90</v>
      </c>
      <c r="AM100" s="27">
        <v>56.55</v>
      </c>
      <c r="AN100" s="27">
        <f t="shared" si="30"/>
        <v>56.55</v>
      </c>
      <c r="AP100" t="e">
        <f>LARGE(AD100:AL100,9)</f>
        <v>#NUM!</v>
      </c>
    </row>
    <row r="101" spans="28:42" ht="12.75">
      <c r="AB101" s="44">
        <f t="shared" si="31"/>
        <v>19</v>
      </c>
      <c r="AC101" s="12" t="s">
        <v>75</v>
      </c>
      <c r="AD101" s="10" t="s">
        <v>90</v>
      </c>
      <c r="AE101" s="10" t="s">
        <v>90</v>
      </c>
      <c r="AF101" s="10" t="s">
        <v>90</v>
      </c>
      <c r="AH101" s="10" t="s">
        <v>90</v>
      </c>
      <c r="AI101" s="10">
        <v>55</v>
      </c>
      <c r="AJ101" s="10" t="s">
        <v>90</v>
      </c>
      <c r="AK101" s="10" t="s">
        <v>90</v>
      </c>
      <c r="AL101" s="27" t="s">
        <v>90</v>
      </c>
      <c r="AM101" s="27">
        <v>55</v>
      </c>
      <c r="AN101" s="27">
        <f t="shared" si="30"/>
        <v>55</v>
      </c>
      <c r="AP101" t="e">
        <f t="shared" si="32"/>
        <v>#NUM!</v>
      </c>
    </row>
    <row r="102" spans="28:42" ht="12.75">
      <c r="AB102" s="44">
        <f t="shared" si="31"/>
        <v>20</v>
      </c>
      <c r="AC102" s="12" t="s">
        <v>108</v>
      </c>
      <c r="AD102" s="10" t="s">
        <v>90</v>
      </c>
      <c r="AE102" s="10" t="s">
        <v>90</v>
      </c>
      <c r="AF102" s="10" t="s">
        <v>90</v>
      </c>
      <c r="AG102" s="10"/>
      <c r="AH102" s="10" t="s">
        <v>90</v>
      </c>
      <c r="AI102" s="10" t="s">
        <v>90</v>
      </c>
      <c r="AJ102" s="10" t="s">
        <v>90</v>
      </c>
      <c r="AK102" s="10" t="s">
        <v>90</v>
      </c>
      <c r="AL102" s="12">
        <v>51.91</v>
      </c>
      <c r="AM102" s="27">
        <v>51.91</v>
      </c>
      <c r="AN102" s="27">
        <f t="shared" si="30"/>
        <v>51.91</v>
      </c>
      <c r="AP102" t="e">
        <f>LARGE(AD102:AL102,9)</f>
        <v>#NUM!</v>
      </c>
    </row>
    <row r="103" spans="28:42" ht="12.75">
      <c r="AB103" s="44">
        <f t="shared" si="31"/>
        <v>21</v>
      </c>
      <c r="AC103" s="12" t="s">
        <v>42</v>
      </c>
      <c r="AD103" s="10" t="s">
        <v>90</v>
      </c>
      <c r="AE103" s="10" t="s">
        <v>90</v>
      </c>
      <c r="AF103" s="10" t="s">
        <v>90</v>
      </c>
      <c r="AG103" s="3">
        <v>14.71</v>
      </c>
      <c r="AH103" s="10" t="s">
        <v>90</v>
      </c>
      <c r="AI103" s="10">
        <v>14.71</v>
      </c>
      <c r="AJ103" s="10" t="s">
        <v>90</v>
      </c>
      <c r="AK103" s="10" t="s">
        <v>90</v>
      </c>
      <c r="AL103" s="27" t="s">
        <v>90</v>
      </c>
      <c r="AM103" s="27">
        <v>29.42</v>
      </c>
      <c r="AN103" s="27">
        <f t="shared" si="30"/>
        <v>29.42</v>
      </c>
      <c r="AP103" t="e">
        <f>LARGE(AD103:AL103,9)</f>
        <v>#NUM!</v>
      </c>
    </row>
    <row r="104" spans="28:42" ht="12.75">
      <c r="AB104" s="44">
        <f t="shared" si="31"/>
        <v>22</v>
      </c>
      <c r="AC104" s="12" t="s">
        <v>41</v>
      </c>
      <c r="AD104" s="10">
        <v>12.71</v>
      </c>
      <c r="AE104" s="10" t="s">
        <v>90</v>
      </c>
      <c r="AF104" s="10" t="s">
        <v>90</v>
      </c>
      <c r="AH104" s="10" t="s">
        <v>90</v>
      </c>
      <c r="AI104" s="10">
        <v>16.32</v>
      </c>
      <c r="AJ104" s="10" t="s">
        <v>90</v>
      </c>
      <c r="AK104" s="10" t="s">
        <v>90</v>
      </c>
      <c r="AL104" s="27" t="s">
        <v>90</v>
      </c>
      <c r="AM104" s="27">
        <v>29.03</v>
      </c>
      <c r="AN104" s="27">
        <f t="shared" si="30"/>
        <v>29.03</v>
      </c>
      <c r="AP104" t="e">
        <f>LARGE(AD104:AL104,9)</f>
        <v>#NUM!</v>
      </c>
    </row>
    <row r="105" spans="28:42" ht="12.75">
      <c r="AB105" s="44">
        <f t="shared" si="31"/>
        <v>23</v>
      </c>
      <c r="AC105" s="12" t="s">
        <v>44</v>
      </c>
      <c r="AD105" s="10" t="s">
        <v>90</v>
      </c>
      <c r="AE105" s="10" t="s">
        <v>90</v>
      </c>
      <c r="AF105" s="10">
        <v>1.24</v>
      </c>
      <c r="AH105" s="10" t="s">
        <v>90</v>
      </c>
      <c r="AI105" s="10" t="s">
        <v>90</v>
      </c>
      <c r="AJ105" s="10" t="s">
        <v>90</v>
      </c>
      <c r="AK105" s="10" t="s">
        <v>90</v>
      </c>
      <c r="AL105" s="27">
        <v>10.21</v>
      </c>
      <c r="AM105" s="27">
        <v>11.45</v>
      </c>
      <c r="AN105" s="27">
        <f t="shared" si="30"/>
        <v>11.45</v>
      </c>
      <c r="AP105" t="e">
        <f>LARGE(AD105:AL105,9)</f>
        <v>#NUM!</v>
      </c>
    </row>
    <row r="106" spans="28:42" ht="12.75">
      <c r="AB106" s="44">
        <f t="shared" si="31"/>
        <v>24</v>
      </c>
      <c r="AC106" s="12" t="s">
        <v>72</v>
      </c>
      <c r="AD106" s="10">
        <v>35.29</v>
      </c>
      <c r="AE106" s="10">
        <v>32.63</v>
      </c>
      <c r="AF106" s="10">
        <v>43.24</v>
      </c>
      <c r="AH106" s="10">
        <v>47.69</v>
      </c>
      <c r="AI106" s="10" t="s">
        <v>90</v>
      </c>
      <c r="AJ106" s="10">
        <v>52.53</v>
      </c>
      <c r="AK106" s="10" t="s">
        <v>90</v>
      </c>
      <c r="AL106" s="27">
        <v>53.49</v>
      </c>
      <c r="AM106" s="27">
        <v>264.87</v>
      </c>
      <c r="AN106" s="27">
        <v>9</v>
      </c>
      <c r="AP106" t="e">
        <f t="shared" si="32"/>
        <v>#NUM!</v>
      </c>
    </row>
    <row r="107" spans="28:42" ht="12.75">
      <c r="AB107" s="44">
        <f t="shared" si="31"/>
        <v>25</v>
      </c>
      <c r="AC107" s="12" t="s">
        <v>105</v>
      </c>
      <c r="AD107" s="10" t="s">
        <v>90</v>
      </c>
      <c r="AE107" s="10" t="s">
        <v>90</v>
      </c>
      <c r="AF107" s="10" t="s">
        <v>90</v>
      </c>
      <c r="AG107" s="10"/>
      <c r="AH107" s="10" t="s">
        <v>90</v>
      </c>
      <c r="AI107" s="10">
        <v>9</v>
      </c>
      <c r="AJ107" s="10" t="s">
        <v>90</v>
      </c>
      <c r="AK107" s="10" t="s">
        <v>90</v>
      </c>
      <c r="AL107" s="12" t="s">
        <v>90</v>
      </c>
      <c r="AM107" s="27">
        <v>9</v>
      </c>
      <c r="AN107" s="27">
        <f t="shared" si="30"/>
        <v>9</v>
      </c>
      <c r="AP107" t="e">
        <f aca="true" t="shared" si="33" ref="AP107:AP121">LARGE(AD107:AL107,8)</f>
        <v>#NUM!</v>
      </c>
    </row>
    <row r="108" spans="28:42" ht="12.75">
      <c r="AB108" s="44">
        <f t="shared" si="31"/>
        <v>26</v>
      </c>
      <c r="AC108" s="12" t="s">
        <v>76</v>
      </c>
      <c r="AD108" s="10" t="s">
        <v>90</v>
      </c>
      <c r="AE108" s="10" t="s">
        <v>90</v>
      </c>
      <c r="AF108" s="10">
        <v>1.8</v>
      </c>
      <c r="AG108" s="10"/>
      <c r="AH108" s="10" t="s">
        <v>90</v>
      </c>
      <c r="AI108" s="10">
        <v>1</v>
      </c>
      <c r="AJ108" s="10" t="s">
        <v>90</v>
      </c>
      <c r="AK108" s="10" t="s">
        <v>90</v>
      </c>
      <c r="AL108" s="12" t="s">
        <v>90</v>
      </c>
      <c r="AM108" s="27">
        <v>2.8</v>
      </c>
      <c r="AN108" s="27">
        <f t="shared" si="30"/>
        <v>2.8</v>
      </c>
      <c r="AP108" t="e">
        <f t="shared" si="33"/>
        <v>#NUM!</v>
      </c>
    </row>
    <row r="109" spans="28:42" ht="12.75">
      <c r="AB109" s="44">
        <f t="shared" si="31"/>
        <v>27</v>
      </c>
      <c r="AC109" s="12" t="s">
        <v>104</v>
      </c>
      <c r="AD109" s="10" t="s">
        <v>90</v>
      </c>
      <c r="AE109" s="10" t="s">
        <v>90</v>
      </c>
      <c r="AF109" s="10" t="s">
        <v>90</v>
      </c>
      <c r="AG109" s="10"/>
      <c r="AH109" s="10" t="s">
        <v>90</v>
      </c>
      <c r="AI109" s="10">
        <v>2</v>
      </c>
      <c r="AJ109" s="10" t="s">
        <v>90</v>
      </c>
      <c r="AK109" s="10" t="s">
        <v>90</v>
      </c>
      <c r="AL109" s="12" t="s">
        <v>90</v>
      </c>
      <c r="AM109" s="27">
        <v>2</v>
      </c>
      <c r="AN109" s="27">
        <f t="shared" si="30"/>
        <v>2</v>
      </c>
      <c r="AP109" t="e">
        <f t="shared" si="33"/>
        <v>#NUM!</v>
      </c>
    </row>
    <row r="110" spans="28:42" ht="12.75" hidden="1">
      <c r="AB110" s="44">
        <f t="shared" si="31"/>
        <v>28</v>
      </c>
      <c r="AC110" s="12" t="s">
        <v>102</v>
      </c>
      <c r="AD110" s="10" t="s">
        <v>90</v>
      </c>
      <c r="AE110" s="10" t="s">
        <v>90</v>
      </c>
      <c r="AF110" s="10" t="s">
        <v>90</v>
      </c>
      <c r="AG110" s="10"/>
      <c r="AH110" s="10"/>
      <c r="AI110" s="10"/>
      <c r="AJ110" s="10" t="s">
        <v>90</v>
      </c>
      <c r="AK110" s="10" t="s">
        <v>90</v>
      </c>
      <c r="AL110" s="12" t="s">
        <v>90</v>
      </c>
      <c r="AM110" s="27">
        <v>0</v>
      </c>
      <c r="AN110" s="27">
        <f t="shared" si="30"/>
        <v>0</v>
      </c>
      <c r="AP110" t="e">
        <f t="shared" si="32"/>
        <v>#NUM!</v>
      </c>
    </row>
    <row r="111" spans="28:42" ht="12.75" hidden="1">
      <c r="AB111" s="44">
        <f t="shared" si="31"/>
        <v>29</v>
      </c>
      <c r="AC111" s="12"/>
      <c r="AD111" s="10"/>
      <c r="AE111" s="10"/>
      <c r="AF111" s="10"/>
      <c r="AG111" s="10"/>
      <c r="AH111" s="10"/>
      <c r="AI111" s="10"/>
      <c r="AJ111" s="10"/>
      <c r="AK111" s="10"/>
      <c r="AL111" s="27"/>
      <c r="AM111" s="27"/>
      <c r="AN111" s="27">
        <f t="shared" si="30"/>
        <v>0</v>
      </c>
      <c r="AP111" t="e">
        <f t="shared" si="33"/>
        <v>#NUM!</v>
      </c>
    </row>
    <row r="112" spans="28:42" ht="12.75" hidden="1">
      <c r="AB112" s="44">
        <f t="shared" si="31"/>
        <v>30</v>
      </c>
      <c r="AC112" s="12"/>
      <c r="AD112" s="10"/>
      <c r="AE112" s="10"/>
      <c r="AF112" s="10"/>
      <c r="AG112" s="10"/>
      <c r="AH112" s="10"/>
      <c r="AI112" s="10"/>
      <c r="AJ112" s="10"/>
      <c r="AK112" s="10"/>
      <c r="AL112" s="12"/>
      <c r="AM112" s="27"/>
      <c r="AN112" s="27">
        <f aca="true" t="shared" si="34" ref="AN112:AN121">AM112-IF(ISNUMBER(AP112),AP112,0)</f>
        <v>0</v>
      </c>
      <c r="AP112" t="e">
        <f t="shared" si="33"/>
        <v>#NUM!</v>
      </c>
    </row>
    <row r="113" spans="28:42" ht="12.75" hidden="1">
      <c r="AB113" s="44">
        <f>1+AB112</f>
        <v>31</v>
      </c>
      <c r="AC113" s="12"/>
      <c r="AD113" s="10"/>
      <c r="AE113" s="10"/>
      <c r="AF113" s="10"/>
      <c r="AG113" s="10"/>
      <c r="AH113" s="10"/>
      <c r="AI113" s="10"/>
      <c r="AJ113" s="10"/>
      <c r="AK113" s="10"/>
      <c r="AL113" s="12"/>
      <c r="AM113" s="27"/>
      <c r="AN113" s="27">
        <f t="shared" si="34"/>
        <v>0</v>
      </c>
      <c r="AP113" t="e">
        <f>LARGE(AD113:AL113,8)</f>
        <v>#NUM!</v>
      </c>
    </row>
    <row r="114" spans="28:42" ht="12.75" hidden="1">
      <c r="AB114" s="44">
        <f>1+AB111</f>
        <v>30</v>
      </c>
      <c r="AC114" s="12"/>
      <c r="AD114" s="10"/>
      <c r="AE114" s="10"/>
      <c r="AF114" s="10"/>
      <c r="AG114" s="10"/>
      <c r="AH114" s="10"/>
      <c r="AI114" s="10"/>
      <c r="AJ114" s="10"/>
      <c r="AK114" s="10"/>
      <c r="AL114" s="12"/>
      <c r="AM114" s="27"/>
      <c r="AN114" s="27">
        <f>AM114-IF(ISNUMBER(AP114),AP114,0)</f>
        <v>0</v>
      </c>
      <c r="AP114" t="e">
        <f t="shared" si="33"/>
        <v>#NUM!</v>
      </c>
    </row>
    <row r="115" spans="28:42" ht="12.75" hidden="1">
      <c r="AB115" s="44">
        <f aca="true" t="shared" si="35" ref="AB115:AB120">1+AB114</f>
        <v>31</v>
      </c>
      <c r="AC115" s="12"/>
      <c r="AD115" s="10"/>
      <c r="AE115" s="10"/>
      <c r="AF115" s="10"/>
      <c r="AG115" s="10"/>
      <c r="AH115" s="10"/>
      <c r="AI115" s="10"/>
      <c r="AJ115" s="10"/>
      <c r="AK115" s="10"/>
      <c r="AL115" s="12"/>
      <c r="AM115" s="27"/>
      <c r="AN115" s="27">
        <f>AM115-IF(ISNUMBER(AP115),AP115,0)</f>
        <v>0</v>
      </c>
      <c r="AP115" t="e">
        <f t="shared" si="33"/>
        <v>#NUM!</v>
      </c>
    </row>
    <row r="116" spans="28:42" ht="12.75" hidden="1">
      <c r="AB116" s="44">
        <f t="shared" si="35"/>
        <v>32</v>
      </c>
      <c r="AC116" s="12"/>
      <c r="AD116" s="10"/>
      <c r="AE116" s="10"/>
      <c r="AF116" s="10"/>
      <c r="AG116" s="10"/>
      <c r="AH116" s="10"/>
      <c r="AI116" s="10"/>
      <c r="AJ116" s="10"/>
      <c r="AK116" s="10"/>
      <c r="AL116" s="12"/>
      <c r="AM116" s="27"/>
      <c r="AN116" s="27">
        <f t="shared" si="34"/>
        <v>0</v>
      </c>
      <c r="AP116" t="e">
        <f t="shared" si="33"/>
        <v>#NUM!</v>
      </c>
    </row>
    <row r="117" spans="28:42" ht="12.75" hidden="1">
      <c r="AB117" s="44">
        <f t="shared" si="35"/>
        <v>33</v>
      </c>
      <c r="AC117" s="12"/>
      <c r="AD117" s="10"/>
      <c r="AE117" s="10"/>
      <c r="AF117" s="10"/>
      <c r="AG117" s="10"/>
      <c r="AH117" s="10"/>
      <c r="AI117" s="10"/>
      <c r="AJ117" s="10"/>
      <c r="AK117" s="10"/>
      <c r="AL117" s="12"/>
      <c r="AM117" s="27"/>
      <c r="AN117" s="27">
        <f t="shared" si="34"/>
        <v>0</v>
      </c>
      <c r="AP117" t="e">
        <f t="shared" si="33"/>
        <v>#NUM!</v>
      </c>
    </row>
    <row r="118" spans="28:42" ht="12.75" hidden="1">
      <c r="AB118" s="44">
        <f t="shared" si="35"/>
        <v>34</v>
      </c>
      <c r="AC118" s="12"/>
      <c r="AD118" s="10"/>
      <c r="AE118" s="10"/>
      <c r="AF118" s="10"/>
      <c r="AG118" s="10"/>
      <c r="AH118" s="10"/>
      <c r="AI118" s="10"/>
      <c r="AJ118" s="10"/>
      <c r="AK118" s="10"/>
      <c r="AL118" s="12"/>
      <c r="AM118" s="27"/>
      <c r="AN118" s="27">
        <f t="shared" si="34"/>
        <v>0</v>
      </c>
      <c r="AP118" t="e">
        <f t="shared" si="33"/>
        <v>#NUM!</v>
      </c>
    </row>
    <row r="119" spans="28:42" ht="12.75" hidden="1">
      <c r="AB119" s="44">
        <f t="shared" si="35"/>
        <v>35</v>
      </c>
      <c r="AC119" s="12"/>
      <c r="AD119" s="10"/>
      <c r="AE119" s="10"/>
      <c r="AF119" s="10"/>
      <c r="AG119" s="10"/>
      <c r="AH119" s="10"/>
      <c r="AI119" s="10"/>
      <c r="AJ119" s="10"/>
      <c r="AK119" s="10"/>
      <c r="AL119" s="12"/>
      <c r="AM119" s="27"/>
      <c r="AN119" s="27">
        <f t="shared" si="34"/>
        <v>0</v>
      </c>
      <c r="AP119" t="e">
        <f>LARGE(AD119:AL119,8)</f>
        <v>#NUM!</v>
      </c>
    </row>
    <row r="120" spans="28:42" ht="12.75" hidden="1">
      <c r="AB120" s="44">
        <f t="shared" si="35"/>
        <v>36</v>
      </c>
      <c r="AC120" s="12"/>
      <c r="AD120" s="10"/>
      <c r="AE120" s="10"/>
      <c r="AF120" s="10"/>
      <c r="AG120" s="10"/>
      <c r="AH120" s="10"/>
      <c r="AI120" s="10"/>
      <c r="AJ120" s="10"/>
      <c r="AK120" s="10"/>
      <c r="AL120" s="12"/>
      <c r="AM120" s="27"/>
      <c r="AN120" s="27">
        <f>AM120-IF(ISNUMBER(AP120),AP120,0)</f>
        <v>0</v>
      </c>
      <c r="AP120" t="e">
        <f t="shared" si="33"/>
        <v>#NUM!</v>
      </c>
    </row>
    <row r="121" spans="28:42" ht="12.75" hidden="1">
      <c r="AB121" s="44">
        <v>38</v>
      </c>
      <c r="AC121" s="12"/>
      <c r="AD121" s="10"/>
      <c r="AE121" s="10"/>
      <c r="AF121" s="10"/>
      <c r="AG121" s="10"/>
      <c r="AH121" s="10"/>
      <c r="AI121" s="10"/>
      <c r="AJ121" s="10"/>
      <c r="AK121" s="10"/>
      <c r="AL121" s="12"/>
      <c r="AM121" s="27"/>
      <c r="AN121" s="27">
        <f t="shared" si="34"/>
        <v>0</v>
      </c>
      <c r="AP121" t="e">
        <f t="shared" si="33"/>
        <v>#NUM!</v>
      </c>
    </row>
    <row r="122" spans="28:42" ht="12.75" hidden="1">
      <c r="AB122" s="44">
        <v>39</v>
      </c>
      <c r="AC122" s="12"/>
      <c r="AD122" s="10"/>
      <c r="AE122" s="10"/>
      <c r="AF122" s="10"/>
      <c r="AG122" s="10"/>
      <c r="AH122" s="10"/>
      <c r="AI122" s="10"/>
      <c r="AJ122" s="10"/>
      <c r="AK122" s="10"/>
      <c r="AL122" s="12"/>
      <c r="AM122" s="27"/>
      <c r="AN122" s="27">
        <f aca="true" t="shared" si="36" ref="AN122:AN127">AM122-IF(ISNUMBER(AP122),AP122,0)</f>
        <v>0</v>
      </c>
      <c r="AP122" t="e">
        <f>LARGE(AD122:AL122,8)</f>
        <v>#NUM!</v>
      </c>
    </row>
    <row r="123" spans="28:40" ht="12.75" hidden="1">
      <c r="AB123" s="44">
        <v>40</v>
      </c>
      <c r="AC123" s="12"/>
      <c r="AD123" s="10"/>
      <c r="AE123" s="10"/>
      <c r="AF123" s="10"/>
      <c r="AG123" s="10"/>
      <c r="AH123" s="10"/>
      <c r="AI123" s="10"/>
      <c r="AJ123" s="10"/>
      <c r="AK123" s="10"/>
      <c r="AL123" s="12"/>
      <c r="AM123" s="27"/>
      <c r="AN123" s="27">
        <f t="shared" si="36"/>
        <v>0</v>
      </c>
    </row>
    <row r="124" spans="28:40" ht="12.75" hidden="1">
      <c r="AB124" s="44">
        <v>41</v>
      </c>
      <c r="AC124" s="63"/>
      <c r="AD124" s="62"/>
      <c r="AE124" s="62"/>
      <c r="AF124" s="62"/>
      <c r="AG124" s="62"/>
      <c r="AH124" s="62"/>
      <c r="AI124" s="62"/>
      <c r="AJ124" s="62"/>
      <c r="AK124" s="62"/>
      <c r="AL124" s="63"/>
      <c r="AM124" s="64"/>
      <c r="AN124" s="27">
        <f t="shared" si="36"/>
        <v>0</v>
      </c>
    </row>
    <row r="125" spans="28:42" ht="12.75" hidden="1">
      <c r="AB125" s="44">
        <v>42</v>
      </c>
      <c r="AC125" s="63"/>
      <c r="AD125" s="62"/>
      <c r="AE125" s="62"/>
      <c r="AF125" s="62"/>
      <c r="AG125" s="62"/>
      <c r="AH125" s="62"/>
      <c r="AI125" s="62"/>
      <c r="AJ125" s="62"/>
      <c r="AK125" s="62"/>
      <c r="AL125" s="63"/>
      <c r="AM125" s="64"/>
      <c r="AN125" s="27">
        <f t="shared" si="36"/>
        <v>0</v>
      </c>
      <c r="AP125" t="e">
        <f>LARGE(AD125:AL125,8)</f>
        <v>#NUM!</v>
      </c>
    </row>
    <row r="126" spans="28:42" ht="12.75" hidden="1">
      <c r="AB126" s="44">
        <v>43</v>
      </c>
      <c r="AC126" s="63"/>
      <c r="AD126" s="62"/>
      <c r="AE126" s="62"/>
      <c r="AF126" s="62"/>
      <c r="AG126" s="62"/>
      <c r="AH126" s="62"/>
      <c r="AI126" s="62"/>
      <c r="AJ126" s="62"/>
      <c r="AK126" s="62"/>
      <c r="AL126" s="63"/>
      <c r="AM126" s="64"/>
      <c r="AN126" s="27">
        <f t="shared" si="36"/>
        <v>0</v>
      </c>
      <c r="AP126" t="e">
        <f>LARGE(AD126:AL126,8)</f>
        <v>#NUM!</v>
      </c>
    </row>
    <row r="127" spans="28:42" ht="12.75" hidden="1">
      <c r="AB127" s="44">
        <v>44</v>
      </c>
      <c r="AC127" s="12"/>
      <c r="AD127" s="10"/>
      <c r="AE127" s="10"/>
      <c r="AF127" s="10"/>
      <c r="AG127" s="10"/>
      <c r="AH127" s="10"/>
      <c r="AI127" s="10"/>
      <c r="AJ127" s="10"/>
      <c r="AK127" s="10"/>
      <c r="AL127" s="12"/>
      <c r="AM127" s="27"/>
      <c r="AN127" s="27">
        <f t="shared" si="36"/>
        <v>0</v>
      </c>
      <c r="AP127" t="e">
        <f>LARGE(AD127:AL127,8)</f>
        <v>#NUM!</v>
      </c>
    </row>
    <row r="128" spans="28:40" ht="12.75">
      <c r="AB128" s="45"/>
      <c r="AC128" s="97"/>
      <c r="AD128" s="14"/>
      <c r="AE128" s="14"/>
      <c r="AF128" s="14"/>
      <c r="AG128" s="14"/>
      <c r="AH128" s="14"/>
      <c r="AI128" s="14"/>
      <c r="AJ128" s="14"/>
      <c r="AK128" s="14"/>
      <c r="AL128" s="15"/>
      <c r="AM128" s="39"/>
      <c r="AN128" s="39"/>
    </row>
    <row r="129" spans="28:40" ht="12.75">
      <c r="AB129" s="46"/>
      <c r="AC129" s="11"/>
      <c r="AD129" s="10"/>
      <c r="AE129" s="10"/>
      <c r="AF129" s="10"/>
      <c r="AG129" s="10"/>
      <c r="AH129" s="10"/>
      <c r="AI129" s="10"/>
      <c r="AJ129" s="10"/>
      <c r="AK129" s="10"/>
      <c r="AL129" s="11"/>
      <c r="AM129" s="11"/>
      <c r="AN129" s="6"/>
    </row>
    <row r="130" spans="28:40" ht="12.75">
      <c r="AB130" s="55" t="s">
        <v>91</v>
      </c>
      <c r="AL130" s="11"/>
      <c r="AM130" s="13"/>
      <c r="AN130" s="6"/>
    </row>
    <row r="131" spans="28:40" ht="12.75">
      <c r="AB131" s="26" t="s">
        <v>92</v>
      </c>
      <c r="AC131" s="10"/>
      <c r="AD131" s="10"/>
      <c r="AE131" s="10"/>
      <c r="AF131" s="10"/>
      <c r="AG131" s="10"/>
      <c r="AH131" s="10"/>
      <c r="AI131" s="10"/>
      <c r="AJ131" s="11"/>
      <c r="AK131" s="11"/>
      <c r="AL131" s="11"/>
      <c r="AM131" s="11"/>
      <c r="AN131" s="6"/>
    </row>
    <row r="132" spans="28:40" ht="12.75">
      <c r="AB132" s="25"/>
      <c r="AC132" s="10"/>
      <c r="AD132" s="10"/>
      <c r="AE132" s="10"/>
      <c r="AF132" s="10"/>
      <c r="AG132" s="10"/>
      <c r="AH132" s="10"/>
      <c r="AI132" s="10"/>
      <c r="AJ132" s="11"/>
      <c r="AK132" s="11"/>
      <c r="AL132" s="11"/>
      <c r="AM132" s="11"/>
      <c r="AN132" s="6"/>
    </row>
    <row r="133" spans="28:39" ht="12.75">
      <c r="AB133" s="26" t="s">
        <v>93</v>
      </c>
      <c r="AC133" s="10"/>
      <c r="AD133" s="10" t="s">
        <v>94</v>
      </c>
      <c r="AE133" s="10"/>
      <c r="AF133" s="10"/>
      <c r="AG133" s="10" t="s">
        <v>95</v>
      </c>
      <c r="AH133" s="10"/>
      <c r="AI133" s="10"/>
      <c r="AJ133" s="11"/>
      <c r="AK133" s="11"/>
      <c r="AL133" s="11"/>
      <c r="AM133" s="11"/>
    </row>
    <row r="134" spans="28:39" ht="12.75">
      <c r="AB134" s="26"/>
      <c r="AC134" s="10"/>
      <c r="AD134" s="10"/>
      <c r="AE134" s="10"/>
      <c r="AF134" s="10"/>
      <c r="AG134" s="10"/>
      <c r="AH134" s="10"/>
      <c r="AI134" s="10"/>
      <c r="AJ134" s="11"/>
      <c r="AK134" s="11"/>
      <c r="AL134" s="11"/>
      <c r="AM134" s="11"/>
    </row>
    <row r="135" spans="28:39" ht="12.75">
      <c r="AB135" s="26" t="s">
        <v>96</v>
      </c>
      <c r="AC135" s="10"/>
      <c r="AD135" s="10"/>
      <c r="AE135" s="10" t="s">
        <v>97</v>
      </c>
      <c r="AF135" s="10"/>
      <c r="AG135" s="10"/>
      <c r="AH135" s="10"/>
      <c r="AJ135" s="11"/>
      <c r="AK135" s="11"/>
      <c r="AL135" s="11"/>
      <c r="AM135" s="13"/>
    </row>
    <row r="136" spans="28:38" ht="12.75">
      <c r="AB136" s="26"/>
      <c r="AC136" s="10"/>
      <c r="AD136" s="10"/>
      <c r="AE136" s="10" t="s">
        <v>98</v>
      </c>
      <c r="AF136" s="10"/>
      <c r="AG136" s="10"/>
      <c r="AH136" s="10"/>
      <c r="AI136" s="10"/>
      <c r="AJ136" s="11"/>
      <c r="AK136" s="11"/>
      <c r="AL136" s="11"/>
    </row>
    <row r="137" spans="28:38" ht="12.75">
      <c r="AB137" s="26"/>
      <c r="AC137" s="10"/>
      <c r="AD137" s="10"/>
      <c r="AE137" s="10" t="s">
        <v>99</v>
      </c>
      <c r="AF137" s="10"/>
      <c r="AG137" s="10"/>
      <c r="AH137" s="10"/>
      <c r="AI137" s="10"/>
      <c r="AJ137" s="11"/>
      <c r="AK137" s="11"/>
      <c r="AL137" s="11"/>
    </row>
    <row r="138" spans="28:37" ht="12.75">
      <c r="AB138" s="25"/>
      <c r="AC138" s="10"/>
      <c r="AD138" s="10"/>
      <c r="AE138" s="10"/>
      <c r="AF138" s="10"/>
      <c r="AG138" s="10"/>
      <c r="AH138" s="10"/>
      <c r="AI138" s="10"/>
      <c r="AJ138" s="11"/>
      <c r="AK138" s="11"/>
    </row>
    <row r="139" spans="28:37" ht="12.75">
      <c r="AB139" s="98" t="s">
        <v>100</v>
      </c>
      <c r="AC139" s="10"/>
      <c r="AD139" s="10"/>
      <c r="AE139" s="10"/>
      <c r="AF139" s="10"/>
      <c r="AG139" s="10"/>
      <c r="AH139" s="10"/>
      <c r="AI139" s="10"/>
      <c r="AJ139" s="11"/>
      <c r="AK139" s="11"/>
    </row>
    <row r="140" spans="28:37" ht="12.75">
      <c r="AB140" s="25"/>
      <c r="AC140" s="10"/>
      <c r="AD140" s="10"/>
      <c r="AE140" s="10"/>
      <c r="AF140" s="10"/>
      <c r="AG140" s="10"/>
      <c r="AH140" s="10"/>
      <c r="AI140" s="10"/>
      <c r="AJ140" s="11"/>
      <c r="AK140" s="11"/>
    </row>
    <row r="141" ht="12.75">
      <c r="AB141" s="11" t="s">
        <v>109</v>
      </c>
    </row>
    <row r="143" ht="12.75">
      <c r="AG143"/>
    </row>
    <row r="144" ht="12.75">
      <c r="AG144"/>
    </row>
    <row r="145" ht="12.75">
      <c r="AG145"/>
    </row>
    <row r="146" ht="12.75">
      <c r="AG146"/>
    </row>
    <row r="147" ht="12.75">
      <c r="AG147"/>
    </row>
    <row r="148" ht="12.75">
      <c r="AG148"/>
    </row>
    <row r="149" ht="12.75">
      <c r="AG149"/>
    </row>
    <row r="150" ht="12.75">
      <c r="AG150"/>
    </row>
    <row r="151" ht="12.75">
      <c r="AG151"/>
    </row>
    <row r="152" ht="12.75">
      <c r="AG152"/>
    </row>
    <row r="153" ht="12.75">
      <c r="AG153"/>
    </row>
    <row r="154" ht="12.75">
      <c r="AG154"/>
    </row>
    <row r="155" ht="12.75">
      <c r="AG155"/>
    </row>
    <row r="156" ht="12.75">
      <c r="AG156"/>
    </row>
    <row r="157" ht="12.75">
      <c r="AG157"/>
    </row>
    <row r="158" ht="12.75">
      <c r="AG158"/>
    </row>
    <row r="159" ht="12.75">
      <c r="AG159"/>
    </row>
    <row r="160" ht="12.75">
      <c r="AG160"/>
    </row>
    <row r="161" ht="12.75">
      <c r="AG161"/>
    </row>
    <row r="162" ht="12.75">
      <c r="AG162"/>
    </row>
    <row r="163" ht="12.75">
      <c r="AG163"/>
    </row>
    <row r="164" spans="33:40" ht="12.75">
      <c r="AG164"/>
      <c r="AN164" s="59"/>
    </row>
    <row r="165" spans="33:40" ht="12.75">
      <c r="AG165"/>
      <c r="AN165" s="58"/>
    </row>
    <row r="166" ht="12.75">
      <c r="AG166"/>
    </row>
    <row r="167" ht="12.75">
      <c r="AG167"/>
    </row>
    <row r="168" ht="12.75">
      <c r="AG168"/>
    </row>
    <row r="169" ht="12.75">
      <c r="AG169"/>
    </row>
    <row r="170" ht="12.75">
      <c r="AG170"/>
    </row>
    <row r="171" ht="12.75">
      <c r="AG171"/>
    </row>
    <row r="172" ht="12.75">
      <c r="AG172"/>
    </row>
    <row r="173" ht="12.75">
      <c r="AG173"/>
    </row>
    <row r="174" ht="12.75">
      <c r="AG174"/>
    </row>
    <row r="175" ht="12.75">
      <c r="AG175"/>
    </row>
    <row r="176" ht="12.75">
      <c r="AG176"/>
    </row>
    <row r="177" ht="12.75">
      <c r="AG177"/>
    </row>
    <row r="178" ht="12.75">
      <c r="AG178"/>
    </row>
    <row r="179" ht="12.75">
      <c r="AG179"/>
    </row>
    <row r="180" ht="12.75">
      <c r="AG180"/>
    </row>
    <row r="181" ht="12.75">
      <c r="AG181"/>
    </row>
    <row r="182" ht="12.75">
      <c r="AG182"/>
    </row>
    <row r="183" ht="12.75">
      <c r="AG183"/>
    </row>
    <row r="184" ht="12.75">
      <c r="AG184"/>
    </row>
    <row r="185" ht="12.75">
      <c r="AG185"/>
    </row>
    <row r="186" ht="12.75">
      <c r="AG186"/>
    </row>
    <row r="187" ht="12.75">
      <c r="AG187"/>
    </row>
    <row r="188" ht="12.75">
      <c r="AG188"/>
    </row>
    <row r="189" ht="12.75">
      <c r="AG189"/>
    </row>
    <row r="190" ht="12.75">
      <c r="AG190"/>
    </row>
  </sheetData>
  <sheetProtection/>
  <printOptions/>
  <pageMargins left="0.83" right="0.24" top="0.47" bottom="0.3" header="0.36" footer="0.3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Atkinson</dc:creator>
  <cp:keywords/>
  <dc:description/>
  <cp:lastModifiedBy>CWK</cp:lastModifiedBy>
  <cp:lastPrinted>2015-05-19T04:10:13Z</cp:lastPrinted>
  <dcterms:created xsi:type="dcterms:W3CDTF">2013-06-01T08:16:49Z</dcterms:created>
  <dcterms:modified xsi:type="dcterms:W3CDTF">2015-05-19T04:10:16Z</dcterms:modified>
  <cp:category/>
  <cp:version/>
  <cp:contentType/>
  <cp:contentStatus/>
</cp:coreProperties>
</file>